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3"/>
  </bookViews>
  <sheets>
    <sheet name="доходи" sheetId="1" r:id="rId1"/>
    <sheet name="Кредиторасп" sheetId="2" r:id="rId2"/>
    <sheet name="Субвенции" sheetId="3" r:id="rId3"/>
    <sheet name="кредитув" sheetId="4" r:id="rId4"/>
  </sheets>
  <definedNames>
    <definedName name="_xlnm.Print_Titles" localSheetId="0">'доходи'!$11:$11</definedName>
    <definedName name="_xlnm.Print_Titles" localSheetId="1">'Кредиторасп'!$10:$14</definedName>
    <definedName name="_xlnm.Print_Titles" localSheetId="2">'Субвенции'!$A:$B,'Субвенции'!$11:$11</definedName>
  </definedNames>
  <calcPr fullCalcOnLoad="1"/>
</workbook>
</file>

<file path=xl/sharedStrings.xml><?xml version="1.0" encoding="utf-8"?>
<sst xmlns="http://schemas.openxmlformats.org/spreadsheetml/2006/main" count="483" uniqueCount="387">
  <si>
    <t>Разом</t>
  </si>
  <si>
    <t>006</t>
  </si>
  <si>
    <t>001</t>
  </si>
  <si>
    <t>020</t>
  </si>
  <si>
    <t>030</t>
  </si>
  <si>
    <t>050</t>
  </si>
  <si>
    <t>060</t>
  </si>
  <si>
    <t>062</t>
  </si>
  <si>
    <t>080</t>
  </si>
  <si>
    <t>140</t>
  </si>
  <si>
    <t>190</t>
  </si>
  <si>
    <t>Управління містобудування та архітектури облдержадміністрації</t>
  </si>
  <si>
    <t>230</t>
  </si>
  <si>
    <t>200</t>
  </si>
  <si>
    <t>220</t>
  </si>
  <si>
    <t>Головне фінансове управління облдержадміністрації</t>
  </si>
  <si>
    <t>№ з/п</t>
  </si>
  <si>
    <t>Алчевськ</t>
  </si>
  <si>
    <t>Антрацит</t>
  </si>
  <si>
    <t>Красний Луч</t>
  </si>
  <si>
    <t>Лисичанськ</t>
  </si>
  <si>
    <t>Ровеньки</t>
  </si>
  <si>
    <t>Свердловськ</t>
  </si>
  <si>
    <t>Стаханов</t>
  </si>
  <si>
    <t>райони:</t>
  </si>
  <si>
    <t xml:space="preserve">Старобільський </t>
  </si>
  <si>
    <t>до розпорядження голови</t>
  </si>
  <si>
    <t>Додаток 2</t>
  </si>
  <si>
    <t>Додаток 1</t>
  </si>
  <si>
    <t>Управління освіти і науки облдержадміністрації</t>
  </si>
  <si>
    <t>160</t>
  </si>
  <si>
    <t>Луганськ</t>
  </si>
  <si>
    <t>Брянка</t>
  </si>
  <si>
    <t>Кіровськ</t>
  </si>
  <si>
    <t>Краснодон</t>
  </si>
  <si>
    <t>Первомайськ</t>
  </si>
  <si>
    <t>Рубіжне</t>
  </si>
  <si>
    <t>Сєверодонецьк</t>
  </si>
  <si>
    <t xml:space="preserve">Антрацитівський </t>
  </si>
  <si>
    <t xml:space="preserve">Біловодський </t>
  </si>
  <si>
    <t xml:space="preserve">Білокуракинський </t>
  </si>
  <si>
    <t>Краснодонський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</si>
  <si>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</si>
  <si>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</si>
  <si>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</si>
  <si>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</si>
  <si>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 xml:space="preserve">Новоайдарський </t>
  </si>
  <si>
    <t xml:space="preserve">Новопсковський </t>
  </si>
  <si>
    <t xml:space="preserve">Перевальський </t>
  </si>
  <si>
    <t xml:space="preserve">Попаснянський </t>
  </si>
  <si>
    <t>Сватівський</t>
  </si>
  <si>
    <t>Слов'яносербський</t>
  </si>
  <si>
    <t xml:space="preserve">Станично-Луганський </t>
  </si>
  <si>
    <t xml:space="preserve">Троїцький </t>
  </si>
  <si>
    <t>тис. грн</t>
  </si>
  <si>
    <t>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  нечистот                      (кек 1320)</t>
  </si>
  <si>
    <t>ВСЬОГО</t>
  </si>
  <si>
    <t>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                  (кек 1320)</t>
  </si>
  <si>
    <t>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                (кек 1320)</t>
  </si>
  <si>
    <t xml:space="preserve">Код   КФКВ </t>
  </si>
  <si>
    <t>Назва головного розпорядника коштів та підрозділу бюджетної класифікації</t>
  </si>
  <si>
    <t xml:space="preserve">Видатки загального фонду </t>
  </si>
  <si>
    <t>Всього</t>
  </si>
  <si>
    <t>Видатки спеціального фонду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</si>
  <si>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</si>
  <si>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</si>
  <si>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250404</t>
  </si>
  <si>
    <t xml:space="preserve"> Інші видатки</t>
  </si>
  <si>
    <t>010116</t>
  </si>
  <si>
    <t>Органи місцевого самоврядування</t>
  </si>
  <si>
    <t>120100</t>
  </si>
  <si>
    <t>Телебачення i радіомовлення</t>
  </si>
  <si>
    <t>120201</t>
  </si>
  <si>
    <t>Перiодичнi видання (газети та журнали)</t>
  </si>
  <si>
    <t>Iншi засоби масової інформації</t>
  </si>
  <si>
    <t>090412</t>
  </si>
  <si>
    <t>091106</t>
  </si>
  <si>
    <t>Інші видатки (фінансова підтримка обласної ради жінок)</t>
  </si>
  <si>
    <t>091209</t>
  </si>
  <si>
    <t>Фінансова підтримка громадських організацій інвалідів і ветеранів</t>
  </si>
  <si>
    <t>150101</t>
  </si>
  <si>
    <t>Капітальні вкладення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</si>
  <si>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</si>
  <si>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</si>
  <si>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070301</t>
  </si>
  <si>
    <t>Загальноосвітні  школи-iнтернати, загальноосвітні санаторні школи-інтернати</t>
  </si>
  <si>
    <t>070302</t>
  </si>
  <si>
    <t>Загальноосвітні школи-iнтернати для дiтей-сирiт та дітей, які залишилися без піклування батьків</t>
  </si>
  <si>
    <t>070303</t>
  </si>
  <si>
    <t>Дитячі будинки (в т.ч. сімейного типу, прийомні сім'ї)</t>
  </si>
  <si>
    <t>070304</t>
  </si>
  <si>
    <t>Спеціальні загальноосвітні школи-iнтернати, школи та iншi заклади освіти для дітей з вадами у фізичному чи розумовому розвитку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</si>
  <si>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</si>
  <si>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</si>
  <si>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070401</t>
  </si>
  <si>
    <t>Позашкільні заклади освіти, заходи із позашкільної роботи з дітьми</t>
  </si>
  <si>
    <t>070701</t>
  </si>
  <si>
    <t>Заклади післядипломної освіти ІІІ-ІV рівнів акредитації (академії, інститути, центри підвищення кваліфікації, перепідготовки, вдосконалення)</t>
  </si>
  <si>
    <t>070802</t>
  </si>
  <si>
    <t>Методична робота, iншi заходи у сфері народної освіти</t>
  </si>
  <si>
    <t>070805</t>
  </si>
  <si>
    <t>Групи  централізованого господарського обслуговування</t>
  </si>
  <si>
    <t>070804</t>
  </si>
  <si>
    <t xml:space="preserve">Централізовані бухгалтерії </t>
  </si>
  <si>
    <t>070806</t>
  </si>
  <si>
    <t xml:space="preserve"> Інші заклади освіти</t>
  </si>
  <si>
    <t>070807</t>
  </si>
  <si>
    <t>Інші  освітні програми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</si>
  <si>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</si>
  <si>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</si>
  <si>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070809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</si>
  <si>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</si>
  <si>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</si>
  <si>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080101</t>
  </si>
  <si>
    <t xml:space="preserve"> Лікарні</t>
  </si>
  <si>
    <t>080201</t>
  </si>
  <si>
    <t>Спецiалiзованi лікарні та iншi спецiалiзованi заклади (центри, диспансери, госпіталі для iнвалiдiв ВВВ, лепрозорії, медико-санітарні частини  тощо, що мають ліжкову мережу)</t>
  </si>
  <si>
    <t>080204</t>
  </si>
  <si>
    <t>Санаторії для хворих на туберкульоз</t>
  </si>
  <si>
    <t>080205</t>
  </si>
  <si>
    <t>Санаторії для дітей та пiдлiткiв (нетуберкульознi)</t>
  </si>
  <si>
    <t>080207</t>
  </si>
  <si>
    <t>Будинки дитини</t>
  </si>
  <si>
    <t>080208</t>
  </si>
  <si>
    <t>Станції переливання крові</t>
  </si>
  <si>
    <t>080400</t>
  </si>
  <si>
    <t>Спецiалiзованi полiклiнiки (в т.ч. диспансери, медико-санітарні частини, пересувні консультативні діагностичні центри тощо, які не мають ліжкового фонду)</t>
  </si>
  <si>
    <t>080704</t>
  </si>
  <si>
    <t>Центри здоров'я i заходи у сфері санітарної освіти</t>
  </si>
  <si>
    <t>081001</t>
  </si>
  <si>
    <t>Медико-соціальні експертні комісії</t>
  </si>
  <si>
    <t>081002</t>
  </si>
  <si>
    <t>Iншi заходи по охоронi здоров'я</t>
  </si>
  <si>
    <t>081003</t>
  </si>
  <si>
    <t>Служби технiчного нагляду за будiвництвом та капiтальним ремонтом</t>
  </si>
  <si>
    <t>081004</t>
  </si>
  <si>
    <t>Централiзованi бухгалтерiї</t>
  </si>
  <si>
    <t>070601</t>
  </si>
  <si>
    <t>Вищi заклади освіти  I та II рiвнiв акредитацiї</t>
  </si>
  <si>
    <t>070702</t>
  </si>
  <si>
    <t>Iншi заклади i заходи пiслядипломної освiти</t>
  </si>
  <si>
    <t xml:space="preserve"> Облмедбібліотека</t>
  </si>
  <si>
    <t>072</t>
  </si>
  <si>
    <t>Заходи з організації рятування на водах</t>
  </si>
  <si>
    <t>090212</t>
  </si>
  <si>
    <t>Пільги на медичне обслуговування громадянам, які постраждали внаслідок Чорнобильської катастрофи</t>
  </si>
  <si>
    <t>090213</t>
  </si>
  <si>
    <t>Оздоровлення громадян, які постраждали внаслідок Чорнобильської катастрофи</t>
  </si>
  <si>
    <t>090401</t>
  </si>
  <si>
    <t>Державна соціальна допомога малозабезпеченим сім'ям</t>
  </si>
  <si>
    <t>090403</t>
  </si>
  <si>
    <t>Виплата компенсацiї реабiлiтованим</t>
  </si>
  <si>
    <t>090411</t>
  </si>
  <si>
    <t xml:space="preserve">Кошти на забезпечення побутовим вугіллям окремих категорій населення 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</si>
  <si>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</si>
  <si>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</si>
  <si>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</si>
  <si>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</si>
  <si>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</t>
  </si>
  <si>
    <t>090601</t>
  </si>
  <si>
    <t>Будинки-iнтернати для малолiтнiх iнвалiдiв</t>
  </si>
  <si>
    <t>090901</t>
  </si>
  <si>
    <t>Будинки-iнтернати (пансіонати) для літніх людей та iнвалiдiв системи соцiального захисту</t>
  </si>
  <si>
    <t>091203</t>
  </si>
  <si>
    <t>Навчання та трудове влаштування iнвалiдiв</t>
  </si>
  <si>
    <t>091210</t>
  </si>
  <si>
    <t>091212</t>
  </si>
  <si>
    <t>Обробка інформації з нарахування та виплати допомог і компенсацій</t>
  </si>
  <si>
    <t>091214</t>
  </si>
  <si>
    <t>Iншi установи та заклади</t>
  </si>
  <si>
    <t>091300</t>
  </si>
  <si>
    <t>091301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</si>
  <si>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</si>
  <si>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</si>
  <si>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</si>
  <si>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</si>
  <si>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</si>
  <si>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</si>
  <si>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</si>
  <si>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Компенсацiйнi виплати за пiльговий проїзд окремих категорiй громадян на залізничному транспорті</t>
  </si>
  <si>
    <t>010</t>
  </si>
  <si>
    <t>091101</t>
  </si>
  <si>
    <t>Утримання центрiв соцiальних служб для сім'ї, дітей та молодi</t>
  </si>
  <si>
    <t>091102</t>
  </si>
  <si>
    <t>Програми i заходи центрiв соцiальних служб для сім'ї, дітей та молодi</t>
  </si>
  <si>
    <t>091103</t>
  </si>
  <si>
    <t>Соціальні програми i заходи державних органiв у справах молоді</t>
  </si>
  <si>
    <t xml:space="preserve">Інші видатки </t>
  </si>
  <si>
    <t>Видатки на утримання центрiв з iнвалiдного спорту i реабiлiтацiйних шкiл</t>
  </si>
  <si>
    <t>130107</t>
  </si>
  <si>
    <t>Утримання та навчально-тренувальна робота дитячо-юнацьких спортивних шкiл</t>
  </si>
  <si>
    <t>130204</t>
  </si>
  <si>
    <t>130203</t>
  </si>
  <si>
    <t xml:space="preserve">Утримання та навчально-тренувальна робота дитячо-юнацьких спортивних шкiл (які підпорядковані громадським організаціям фізкультурно-спортивної спрямованості) </t>
  </si>
  <si>
    <t>Iншi видатки</t>
  </si>
  <si>
    <t>090700</t>
  </si>
  <si>
    <t>Притулки для неповнолiтнiх</t>
  </si>
  <si>
    <t>090802</t>
  </si>
  <si>
    <t>Iншi програми соцiального захисту неповнолiтнiх</t>
  </si>
  <si>
    <t>090701</t>
  </si>
  <si>
    <t xml:space="preserve">Центри соціально-психологічної реабілітації дітей </t>
  </si>
  <si>
    <t>100103</t>
  </si>
  <si>
    <t xml:space="preserve">Дотація житлово-комунальному господарству </t>
  </si>
  <si>
    <t>104</t>
  </si>
  <si>
    <t>Театри</t>
  </si>
  <si>
    <t>Фiлармонiї, музичнi колективи i ансамблi та iншi мистецькі  заклади та заходи</t>
  </si>
  <si>
    <t>110105</t>
  </si>
  <si>
    <t>Фінансова підтримка гастрольної діяльності</t>
  </si>
  <si>
    <t>Бiблiотеки</t>
  </si>
  <si>
    <t>Музеї i виставки</t>
  </si>
  <si>
    <t>110204</t>
  </si>
  <si>
    <t>Палаци i будинки культури, клуби та iншi заклади клубного типу</t>
  </si>
  <si>
    <t>Позашкiльнi заклади освiти, заходи iз позашкiльної роботи з дiтьми</t>
  </si>
  <si>
    <t>110502</t>
  </si>
  <si>
    <t>Iншi культурно-освiтнi заклади та заходи</t>
  </si>
  <si>
    <t>Інші видатки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</si>
  <si>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</si>
  <si>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Надання пільгового довгострокового кредиту громадянам на будівництво (реконструкцію)  та придбання житла</t>
  </si>
  <si>
    <t>250911</t>
  </si>
  <si>
    <t>Надання державного пiльгового кредиту iндивiдуальним сiльським забудовникам</t>
  </si>
  <si>
    <t>250914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</si>
  <si>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</si>
  <si>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161</t>
  </si>
  <si>
    <t>Головне управління промисловості та розвитку інфрастуктури облдержадміністрації</t>
  </si>
  <si>
    <t>Охорона та раціональне використання природних ресурсів</t>
  </si>
  <si>
    <t>Утилізація відходів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</si>
  <si>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</si>
  <si>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</si>
  <si>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Збереження природно-заповідного фонду</t>
  </si>
  <si>
    <t>018</t>
  </si>
  <si>
    <t>200200</t>
  </si>
  <si>
    <t>Охорона i рацiональне використання земель</t>
  </si>
  <si>
    <t>160903</t>
  </si>
  <si>
    <t>Програми в галузі сільського господарства, лісового господарства, рибальства та мисливства</t>
  </si>
  <si>
    <t>Резервний фонд</t>
  </si>
  <si>
    <t>250909</t>
  </si>
  <si>
    <t>Повернення кредитів, наданих для кредитування громадян на будівництво (реконструкцію) та придбання житла</t>
  </si>
  <si>
    <t>250912</t>
  </si>
  <si>
    <t xml:space="preserve">Повернення коштів, наданих для кредитування індивідуальних сільських забудовників </t>
  </si>
  <si>
    <t>250306</t>
  </si>
  <si>
    <t>Кошти, передані із загального  фонду бюджету   до бюджету розвитку (спеціального фонду)</t>
  </si>
  <si>
    <t xml:space="preserve"> РАЗОМ ВИДАТКІВ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</si>
  <si>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</si>
  <si>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250328</t>
  </si>
  <si>
    <t>Субвенція з державного бюджету місцевим бюджетам  на 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</si>
  <si>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250329</t>
  </si>
  <si>
    <t xml:space="preserve"> 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</si>
  <si>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</si>
  <si>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</si>
  <si>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</si>
  <si>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</si>
  <si>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250380</t>
  </si>
  <si>
    <t>Інші субвенції</t>
  </si>
  <si>
    <t>300</t>
  </si>
  <si>
    <t>Всього видатків</t>
  </si>
  <si>
    <t>Додаток 3</t>
  </si>
  <si>
    <t xml:space="preserve">Доходи 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</si>
  <si>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</si>
  <si>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</si>
  <si>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Податок з доходів фізичних осіб </t>
  </si>
  <si>
    <t>Податок з доходів найманих працівників</t>
  </si>
  <si>
    <t>Податок з доходів фізичних осіб - суб'єктів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</si>
  <si>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</si>
  <si>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зайняття підприємницькою діяльністю</t>
  </si>
  <si>
    <t>Надходження сум реструктурованої заборгованості зі сплати податку з доходів фізичних осіб</t>
  </si>
  <si>
    <t>Податок з доходів фізичних осіб у вигляді виграшів або призів, отриманих внаслідок проведення конкурсів та розіграшів, виграшів в азартні ігри</t>
  </si>
  <si>
    <t>Податок з доходів фізичних осіб - військовослужбовців та осіб рядового і начальницького складу</t>
  </si>
  <si>
    <t>Податок з доходів фізичних осіб від інших видів діяльності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</si>
  <si>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</si>
  <si>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 xml:space="preserve">Податок з доходів фізичних осіб від продажу рухомого майна та надання рухомого майна в оренду (суборенду)
</t>
  </si>
  <si>
    <t>Податок з доходів фізичних осіб від отриманого платником доходу внаслідок прийняття ним у спадщину майна, коштів, майнових чи немайнових прав </t>
  </si>
  <si>
    <t>11011400 </t>
  </si>
  <si>
    <t>Податок на прибуток підприємств</t>
  </si>
  <si>
    <t>Збори за спеціальне використання природних ресурсів</t>
  </si>
  <si>
    <t xml:space="preserve">Плата за землю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</si>
  <si>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</si>
  <si>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</si>
  <si>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</si>
  <si>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</si>
  <si>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</si>
  <si>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</si>
  <si>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</si>
  <si>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 xml:space="preserve">Плата за видачу ліцензій та сертифікатів </t>
  </si>
  <si>
    <t>Плата за державну реєстрацію суб''єктів підприємницької діяльності</t>
  </si>
  <si>
    <t>Плата за державну реєстрацію, крім плати за державну реєстрацію суб'єктів підприємницької діяльності</t>
  </si>
  <si>
    <t>Плата за ліцензії на право роздрібної торгівлі алкогольними напоями та тютюновими виробами</t>
  </si>
  <si>
    <t>Неподаткові надходження</t>
  </si>
  <si>
    <t xml:space="preserve">Доходи від  власності та підприємницької діяльності </t>
  </si>
  <si>
    <t>Частина прибутку (доходу) господарських організацій (які належать до комунальної власності, або у статутних фондах яких є частка комунальної власності), що вилучається до бюджету</t>
  </si>
  <si>
    <t xml:space="preserve"> 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</si>
  <si>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</si>
  <si>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 державного майна</t>
  </si>
  <si>
    <t>Плата за оренду майнових комплексів та іншого майна, що у комунальній власності</t>
  </si>
  <si>
    <t>Інші неподаткові надходження</t>
  </si>
  <si>
    <t>Інші надходження</t>
  </si>
  <si>
    <t>Дотації</t>
  </si>
  <si>
    <t>Дотація вирівнювання, що одержується з державного бюджету</t>
  </si>
  <si>
    <t xml:space="preserve">Субвенції  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</si>
  <si>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</si>
  <si>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</si>
  <si>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 xml:space="preserve"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</si>
  <si>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</si>
  <si>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„гроші ходять за дитиною"</t>
  </si>
  <si>
    <t>Загальний фонд</t>
  </si>
  <si>
    <t>Власні надходження бюджетних установ</t>
  </si>
  <si>
    <t xml:space="preserve">Заступник голови - керівник </t>
  </si>
  <si>
    <t>апарату облдержадміністрації</t>
  </si>
  <si>
    <t>Заступник голови - керівник</t>
  </si>
  <si>
    <t>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            (кек 1320)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</si>
  <si>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</si>
  <si>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Утримання апарату управлiння громадських фiзкультурно-спортивних органiзацiй </t>
  </si>
  <si>
    <t>Назва місцевого бюджету адміністративно-територіальної одиниці</t>
  </si>
  <si>
    <t>інша субвенція  з обласного бюджету на утримання притулків для неповнолітніх (кек 1320)</t>
  </si>
  <si>
    <t>інша субвенція з обласного бюджету   Слов'яносербському районному бюджету на утримання Трьохізбенського жилфонду (кек 1320)</t>
  </si>
  <si>
    <t>Податок на прибуток підприємств і організацій, що належать до  комунальної власності</t>
  </si>
  <si>
    <t>Спеціаль ний фонд</t>
  </si>
  <si>
    <t>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(кек 1320)</t>
  </si>
  <si>
    <t>250343</t>
  </si>
  <si>
    <t xml:space="preserve"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</t>
  </si>
  <si>
    <t>130110</t>
  </si>
  <si>
    <t xml:space="preserve">Спортивні споруди, що повністю утримуються з бюджету </t>
  </si>
  <si>
    <t>КФК</t>
  </si>
  <si>
    <t>КЕК</t>
  </si>
  <si>
    <t xml:space="preserve">Найменування видатків  </t>
  </si>
  <si>
    <t>Надання кредитів</t>
  </si>
  <si>
    <t>Повернення кредитів</t>
  </si>
  <si>
    <t>Кредитування - всього</t>
  </si>
  <si>
    <t>загальний фонд</t>
  </si>
  <si>
    <t>спеціальний фонд</t>
  </si>
  <si>
    <t>разом</t>
  </si>
  <si>
    <t xml:space="preserve">Всього </t>
  </si>
  <si>
    <t>у т.ч. бюджет розвитку</t>
  </si>
  <si>
    <t>Надання інших внутрішніх кредитів</t>
  </si>
  <si>
    <t>окремі заходи по реалізації державних (регіональних) програм, не віднесені до заходів розвитку</t>
  </si>
  <si>
    <t>Надання державного пільгового кредиту індивідуальним сільським забудовникам</t>
  </si>
  <si>
    <t>Повернення інших внутрішніх кредитів</t>
  </si>
  <si>
    <t>Додаток 4</t>
  </si>
  <si>
    <t xml:space="preserve">Плата за торговий патент на деякі види                                                                                                                             підприємницької діяльності </t>
  </si>
  <si>
    <t>Плата за придбання торгових патентів пунктами продажу нафтопродуктів (автозаправними станціями, заправними пунктами)</t>
  </si>
  <si>
    <t>Податки на власність</t>
  </si>
  <si>
    <t>Податок з власників транспортних засобів та інших самохідних машин і механізмів</t>
  </si>
  <si>
    <t>Надходження коштів від відшкодування втрат сільськогосподарського і лісогосподарського виробництва</t>
  </si>
  <si>
    <t>130106</t>
  </si>
  <si>
    <t>Проведення масових заходів з фізичної культури</t>
  </si>
  <si>
    <t xml:space="preserve"> Управління  з питань внутрішньої політики та зв'язків з громадськістю облдержадміністрації</t>
  </si>
  <si>
    <t>081009</t>
  </si>
  <si>
    <t>Забезпечення централізованих заходів з лікування хворих на цукровий  та нецукровий діабет</t>
  </si>
  <si>
    <t>1</t>
  </si>
  <si>
    <t>2</t>
  </si>
  <si>
    <t>С.Г.ТИХОНОВСЬКИЙ</t>
  </si>
  <si>
    <t>облдержадміністрації</t>
  </si>
  <si>
    <t>Код</t>
  </si>
  <si>
    <t>з них:        оплата праці з нарахув.                   (код 1110, 1120)</t>
  </si>
  <si>
    <t>оплата за енергоносії           (код 1160)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</si>
  <si>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</si>
  <si>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Державна соціальна допомога інвалідам з дитинства та дітям-інвалідам</t>
  </si>
  <si>
    <t xml:space="preserve">  з державного бюджету місцевим бюджетам на виплату допомоги сім'ям з дітьми, малозабезпече   ним сім'ям, інвалідам з дитинства, дітям-інвалідам та тимчасової державної допомоги дітям                             (кек 1320)</t>
  </si>
  <si>
    <t>Міста:</t>
  </si>
  <si>
    <t>Тимчасовий  обсяг  доходів  загального  та спеціального  фондів  обласного  бюджету  на                                      I квартал 2010 року</t>
  </si>
  <si>
    <t>Тимчасовий обсяг видатків загального  та  спеціального  фондів  за  відомчою  структурою  обласного  бюджету  на                      І квартал 2010 року</t>
  </si>
  <si>
    <t>Тимчасові обсяги міжбюджетних трансфертів бюджетам  міст і районів обласного значення  на І квартал 2010 року</t>
  </si>
  <si>
    <t>Тимчасові обсяги повернення кредитів до обласного бюджету та надання кредитів із обласного бюджету на                                                 І квартал 2010 року</t>
  </si>
  <si>
    <t>Надходження від збору за проведення гастрольних заходів</t>
  </si>
  <si>
    <t>Луганська обласна державна адміністрація</t>
  </si>
  <si>
    <t>Виконавчий апарат Луганської обласної ради</t>
  </si>
  <si>
    <t>Головне управління охорони здоров'я Луганської обласної державної адміністрації</t>
  </si>
  <si>
    <t>Управління з питань надзвичайних ситуацій  Луганської обласної державної адміністрації</t>
  </si>
  <si>
    <t xml:space="preserve"> Головне управління праці та соціального захисту населення Луганської обласної державної адміністрації: </t>
  </si>
  <si>
    <t xml:space="preserve"> Управління  у справах сім"ї, молоді та спорту Луганської обласної державної адміністрації</t>
  </si>
  <si>
    <t>Служба у справах дітей Луганської обласної державної адміністрації</t>
  </si>
  <si>
    <t xml:space="preserve"> Головне управління житлово-комунального господарства Луганської обласної державної адміністрації</t>
  </si>
  <si>
    <t>Управління транспорту та зв'язку Луганської обласної державної адміністрації</t>
  </si>
  <si>
    <t xml:space="preserve"> Управління  культури і туризму облдержадміністрації</t>
  </si>
  <si>
    <t>Управління у справах преси та інформації Луганської обласної державної адміністрації</t>
  </si>
  <si>
    <t>Управління містобудування та архітектури Луганської обласної державної адміністрації</t>
  </si>
  <si>
    <t>Головне управління економіки обласної державної адміністрації</t>
  </si>
  <si>
    <t>Управління зовнішніх зносин та зовнішньоекономічної діяльності обласної державної адміністрації</t>
  </si>
  <si>
    <t>Головне управління агропромислового розвитку Луганської обласної державної адміністрації</t>
  </si>
  <si>
    <t>субвенції загального фонду</t>
  </si>
  <si>
    <t>субвенції спеціального фонду</t>
  </si>
  <si>
    <t>Головне фінансове управління Луганської ОДА</t>
  </si>
  <si>
    <t>Разом - загальний та спеціальний фонд   (без трансфертів)</t>
  </si>
  <si>
    <t>Офіційні трансферти загального та спеціального фонду</t>
  </si>
  <si>
    <t>Разом - доходи загального та спеціального  фондів з урахуванням трансфертів</t>
  </si>
  <si>
    <t>" 25 "     грудня  2009 р. № 1550</t>
  </si>
  <si>
    <t>" 25 "    грудня    2009 р. № 1550</t>
  </si>
  <si>
    <t>" 25 "   грудня   2009 р. № 1550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</si>
</sst>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0.0"/>
    <numFmt numFmtId="174" formatCode="#,##0.000_ ;[Red]\-#,##0.000\ "/>
    <numFmt numFmtId="175" formatCode="#,##0_ ;[Red]\-#,##0\ "/>
    <numFmt numFmtId="176" formatCode="#,##0.000"/>
    <numFmt numFmtId="177" formatCode="#,##0.00_ ;[Red]\-#,##0.00\ "/>
    <numFmt numFmtId="178" formatCode="#,##0.0000_ ;[Red]\-#,##0.0000\ "/>
    <numFmt numFmtId="179" formatCode="0.000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4"/>
      <name val="Arial CE"/>
      <family val="2"/>
    </font>
    <font>
      <sz val="12"/>
      <name val="Arial Cyr"/>
      <family val="0"/>
    </font>
    <font>
      <sz val="10"/>
      <name val="Helv"/>
      <family val="0"/>
    </font>
    <font>
      <sz val="9"/>
      <name val="Arial Cyr"/>
      <family val="2"/>
    </font>
    <font>
      <b/>
      <sz val="12"/>
      <name val="Arial"/>
      <family val="2"/>
    </font>
    <font>
      <sz val="14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2"/>
      <name val="Arial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sz val="12"/>
      <color indexed="8"/>
      <name val="Arial Cyr"/>
      <family val="2"/>
    </font>
    <font>
      <sz val="12"/>
      <name val="Arial CE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Cyr"/>
      <family val="2"/>
    </font>
    <font>
      <sz val="12"/>
      <color indexed="8"/>
      <name val="Arial CE"/>
      <family val="2"/>
    </font>
    <font>
      <b/>
      <u val="single"/>
      <sz val="12"/>
      <name val="Arial Cyr"/>
      <family val="2"/>
    </font>
    <font>
      <b/>
      <sz val="12"/>
      <name val="Times New Roman Cyr"/>
      <family val="1"/>
    </font>
    <font>
      <sz val="14"/>
      <name val="Arial"/>
      <family val="2"/>
    </font>
    <font>
      <sz val="10"/>
      <name val="Arial CE"/>
      <family val="2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4"/>
      <name val="Arial"/>
      <family val="2"/>
    </font>
    <font>
      <b/>
      <sz val="14"/>
      <name val="Helv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ill="1" applyAlignment="1">
      <alignment/>
    </xf>
    <xf numFmtId="174" fontId="9" fillId="0" borderId="0" xfId="0" applyNumberFormat="1" applyFill="1" applyAlignment="1">
      <alignment/>
    </xf>
    <xf numFmtId="0" fontId="4" fillId="0" borderId="0" xfId="0" applyFont="1" applyFill="1" applyAlignment="1">
      <alignment horizontal="justify"/>
    </xf>
    <xf numFmtId="0" fontId="9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4" fontId="12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0" fontId="15" fillId="0" borderId="0" xfId="18" applyFont="1" applyBorder="1" applyAlignment="1">
      <alignment horizontal="left"/>
      <protection/>
    </xf>
    <xf numFmtId="0" fontId="15" fillId="0" borderId="0" xfId="18" applyFont="1" applyBorder="1" applyAlignment="1">
      <alignment/>
      <protection/>
    </xf>
    <xf numFmtId="0" fontId="14" fillId="0" borderId="0" xfId="0" applyFont="1" applyFill="1" applyAlignment="1">
      <alignment vertical="center" wrapText="1"/>
    </xf>
    <xf numFmtId="173" fontId="14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74" fontId="22" fillId="0" borderId="2" xfId="0" applyNumberFormat="1" applyFont="1" applyFill="1" applyBorder="1" applyAlignment="1">
      <alignment horizontal="right"/>
    </xf>
    <xf numFmtId="174" fontId="22" fillId="0" borderId="3" xfId="0" applyNumberFormat="1" applyFont="1" applyFill="1" applyBorder="1" applyAlignment="1">
      <alignment horizontal="right"/>
    </xf>
    <xf numFmtId="174" fontId="22" fillId="0" borderId="4" xfId="0" applyNumberFormat="1" applyFont="1" applyFill="1" applyBorder="1" applyAlignment="1">
      <alignment horizontal="right"/>
    </xf>
    <xf numFmtId="174" fontId="22" fillId="0" borderId="5" xfId="0" applyNumberFormat="1" applyFont="1" applyFill="1" applyBorder="1" applyAlignment="1">
      <alignment horizontal="right"/>
    </xf>
    <xf numFmtId="174" fontId="21" fillId="0" borderId="4" xfId="0" applyNumberFormat="1" applyFont="1" applyFill="1" applyBorder="1" applyAlignment="1">
      <alignment horizontal="right"/>
    </xf>
    <xf numFmtId="174" fontId="21" fillId="0" borderId="5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74" fontId="22" fillId="0" borderId="1" xfId="0" applyNumberFormat="1" applyFont="1" applyFill="1" applyBorder="1" applyAlignment="1">
      <alignment horizontal="right"/>
    </xf>
    <xf numFmtId="174" fontId="21" fillId="0" borderId="6" xfId="0" applyNumberFormat="1" applyFont="1" applyFill="1" applyBorder="1" applyAlignment="1">
      <alignment horizontal="right"/>
    </xf>
    <xf numFmtId="174" fontId="21" fillId="0" borderId="7" xfId="0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7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left" vertical="top" wrapText="1"/>
    </xf>
    <xf numFmtId="174" fontId="16" fillId="0" borderId="10" xfId="0" applyNumberFormat="1" applyFont="1" applyFill="1" applyBorder="1" applyAlignment="1">
      <alignment vertical="top" wrapText="1"/>
    </xf>
    <xf numFmtId="174" fontId="16" fillId="0" borderId="2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174" fontId="8" fillId="0" borderId="12" xfId="0" applyNumberFormat="1" applyFont="1" applyFill="1" applyBorder="1" applyAlignment="1">
      <alignment vertical="top" wrapText="1"/>
    </xf>
    <xf numFmtId="174" fontId="8" fillId="0" borderId="4" xfId="0" applyNumberFormat="1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left" vertical="top" wrapText="1"/>
    </xf>
    <xf numFmtId="174" fontId="16" fillId="0" borderId="12" xfId="0" applyNumberFormat="1" applyFont="1" applyFill="1" applyBorder="1" applyAlignment="1">
      <alignment vertical="top" wrapText="1"/>
    </xf>
    <xf numFmtId="174" fontId="16" fillId="0" borderId="4" xfId="0" applyNumberFormat="1" applyFont="1" applyFill="1" applyBorder="1" applyAlignment="1">
      <alignment vertical="top" wrapText="1"/>
    </xf>
    <xf numFmtId="174" fontId="8" fillId="0" borderId="4" xfId="0" applyNumberFormat="1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left" vertical="top" wrapText="1"/>
    </xf>
    <xf numFmtId="174" fontId="16" fillId="0" borderId="12" xfId="0" applyNumberFormat="1" applyFont="1" applyFill="1" applyBorder="1" applyAlignment="1">
      <alignment vertical="top"/>
    </xf>
    <xf numFmtId="174" fontId="16" fillId="0" borderId="4" xfId="0" applyNumberFormat="1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174" fontId="19" fillId="0" borderId="12" xfId="0" applyNumberFormat="1" applyFont="1" applyFill="1" applyBorder="1" applyAlignment="1">
      <alignment vertical="top" wrapText="1"/>
    </xf>
    <xf numFmtId="174" fontId="19" fillId="0" borderId="4" xfId="0" applyNumberFormat="1" applyFont="1" applyFill="1" applyBorder="1" applyAlignment="1">
      <alignment vertical="top" wrapText="1"/>
    </xf>
    <xf numFmtId="174" fontId="23" fillId="0" borderId="12" xfId="0" applyNumberFormat="1" applyFont="1" applyFill="1" applyBorder="1" applyAlignment="1" applyProtection="1">
      <alignment vertical="top"/>
      <protection/>
    </xf>
    <xf numFmtId="174" fontId="23" fillId="0" borderId="4" xfId="0" applyNumberFormat="1" applyFont="1" applyFill="1" applyBorder="1" applyAlignment="1" applyProtection="1">
      <alignment vertical="top"/>
      <protection/>
    </xf>
    <xf numFmtId="174" fontId="8" fillId="0" borderId="12" xfId="0" applyNumberFormat="1" applyFont="1" applyBorder="1" applyAlignment="1">
      <alignment vertical="top" wrapText="1"/>
    </xf>
    <xf numFmtId="172" fontId="8" fillId="0" borderId="11" xfId="0" applyNumberFormat="1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174" fontId="8" fillId="0" borderId="12" xfId="0" applyNumberFormat="1" applyFont="1" applyFill="1" applyBorder="1" applyAlignment="1">
      <alignment vertical="top" wrapText="1"/>
    </xf>
    <xf numFmtId="174" fontId="8" fillId="0" borderId="4" xfId="0" applyNumberFormat="1" applyFont="1" applyFill="1" applyBorder="1" applyAlignment="1">
      <alignment vertical="top" wrapText="1"/>
    </xf>
    <xf numFmtId="174" fontId="23" fillId="0" borderId="12" xfId="0" applyNumberFormat="1" applyFont="1" applyFill="1" applyBorder="1" applyAlignment="1">
      <alignment vertical="top"/>
    </xf>
    <xf numFmtId="174" fontId="23" fillId="0" borderId="4" xfId="0" applyNumberFormat="1" applyFont="1" applyFill="1" applyBorder="1" applyAlignment="1">
      <alignment vertical="top"/>
    </xf>
    <xf numFmtId="174" fontId="18" fillId="0" borderId="12" xfId="0" applyNumberFormat="1" applyFont="1" applyFill="1" applyBorder="1" applyAlignment="1">
      <alignment vertical="top"/>
    </xf>
    <xf numFmtId="174" fontId="18" fillId="0" borderId="4" xfId="0" applyNumberFormat="1" applyFont="1" applyFill="1" applyBorder="1" applyAlignment="1">
      <alignment vertical="top"/>
    </xf>
    <xf numFmtId="49" fontId="19" fillId="0" borderId="13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 wrapText="1"/>
    </xf>
    <xf numFmtId="174" fontId="8" fillId="0" borderId="14" xfId="0" applyNumberFormat="1" applyFont="1" applyFill="1" applyBorder="1" applyAlignment="1">
      <alignment vertical="top" wrapText="1"/>
    </xf>
    <xf numFmtId="174" fontId="8" fillId="0" borderId="15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176" fontId="16" fillId="0" borderId="1" xfId="0" applyNumberFormat="1" applyFont="1" applyFill="1" applyBorder="1" applyAlignment="1">
      <alignment vertical="top" wrapText="1"/>
    </xf>
    <xf numFmtId="172" fontId="8" fillId="0" borderId="16" xfId="0" applyNumberFormat="1" applyFont="1" applyFill="1" applyBorder="1" applyAlignment="1">
      <alignment horizontal="left" vertical="top" wrapText="1"/>
    </xf>
    <xf numFmtId="174" fontId="8" fillId="0" borderId="17" xfId="0" applyNumberFormat="1" applyFont="1" applyFill="1" applyBorder="1" applyAlignment="1">
      <alignment vertical="top" wrapText="1"/>
    </xf>
    <xf numFmtId="174" fontId="8" fillId="0" borderId="18" xfId="0" applyNumberFormat="1" applyFont="1" applyFill="1" applyBorder="1" applyAlignment="1">
      <alignment vertical="top" wrapText="1"/>
    </xf>
    <xf numFmtId="174" fontId="8" fillId="0" borderId="4" xfId="0" applyNumberFormat="1" applyFont="1" applyFill="1" applyBorder="1" applyAlignment="1">
      <alignment horizontal="center" vertical="top" wrapText="1"/>
    </xf>
    <xf numFmtId="174" fontId="19" fillId="0" borderId="4" xfId="0" applyNumberFormat="1" applyFont="1" applyBorder="1" applyAlignment="1">
      <alignment vertical="top" wrapText="1"/>
    </xf>
    <xf numFmtId="0" fontId="19" fillId="0" borderId="19" xfId="0" applyFont="1" applyFill="1" applyBorder="1" applyAlignment="1">
      <alignment horizontal="left" vertical="top" wrapText="1"/>
    </xf>
    <xf numFmtId="174" fontId="8" fillId="0" borderId="20" xfId="0" applyNumberFormat="1" applyFont="1" applyFill="1" applyBorder="1" applyAlignment="1">
      <alignment vertical="top" wrapText="1"/>
    </xf>
    <xf numFmtId="174" fontId="8" fillId="0" borderId="6" xfId="0" applyNumberFormat="1" applyFont="1" applyFill="1" applyBorder="1" applyAlignment="1">
      <alignment vertical="top" wrapText="1"/>
    </xf>
    <xf numFmtId="173" fontId="25" fillId="0" borderId="1" xfId="15" applyNumberFormat="1" applyFont="1" applyFill="1" applyBorder="1" applyAlignment="1">
      <alignment horizontal="center" vertical="top" wrapText="1"/>
    </xf>
    <xf numFmtId="173" fontId="16" fillId="0" borderId="1" xfId="15" applyNumberFormat="1" applyFont="1" applyFill="1" applyBorder="1" applyAlignment="1">
      <alignment horizontal="left" vertical="top" wrapText="1"/>
    </xf>
    <xf numFmtId="174" fontId="16" fillId="0" borderId="21" xfId="0" applyNumberFormat="1" applyFont="1" applyFill="1" applyBorder="1" applyAlignment="1">
      <alignment vertical="top" wrapText="1"/>
    </xf>
    <xf numFmtId="173" fontId="25" fillId="0" borderId="0" xfId="15" applyNumberFormat="1" applyFont="1" applyFill="1" applyBorder="1" applyAlignment="1">
      <alignment horizontal="center" vertical="top" wrapText="1"/>
    </xf>
    <xf numFmtId="173" fontId="16" fillId="0" borderId="0" xfId="15" applyNumberFormat="1" applyFont="1" applyFill="1" applyBorder="1" applyAlignment="1">
      <alignment horizontal="left" vertical="top" wrapText="1"/>
    </xf>
    <xf numFmtId="174" fontId="16" fillId="0" borderId="0" xfId="0" applyNumberFormat="1" applyFont="1" applyFill="1" applyBorder="1" applyAlignment="1">
      <alignment vertical="top" wrapText="1"/>
    </xf>
    <xf numFmtId="173" fontId="25" fillId="0" borderId="0" xfId="15" applyNumberFormat="1" applyFont="1" applyFill="1" applyBorder="1" applyAlignment="1">
      <alignment horizontal="justify" vertical="top" wrapText="1"/>
    </xf>
    <xf numFmtId="174" fontId="19" fillId="0" borderId="0" xfId="0" applyNumberFormat="1" applyFont="1" applyFill="1" applyBorder="1" applyAlignment="1">
      <alignment horizontal="right" vertical="top" wrapText="1"/>
    </xf>
    <xf numFmtId="173" fontId="16" fillId="0" borderId="0" xfId="0" applyNumberFormat="1" applyFont="1" applyFill="1" applyBorder="1" applyAlignment="1">
      <alignment horizontal="right" vertical="top" wrapText="1"/>
    </xf>
    <xf numFmtId="172" fontId="19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justify" vertical="top" wrapText="1"/>
    </xf>
    <xf numFmtId="174" fontId="14" fillId="0" borderId="0" xfId="0" applyNumberFormat="1" applyFont="1" applyFill="1" applyAlignment="1">
      <alignment horizontal="right"/>
    </xf>
    <xf numFmtId="49" fontId="16" fillId="0" borderId="9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top" wrapText="1"/>
    </xf>
    <xf numFmtId="49" fontId="8" fillId="0" borderId="19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8" fillId="0" borderId="17" xfId="0" applyFont="1" applyFill="1" applyBorder="1" applyAlignment="1">
      <alignment horizontal="center"/>
    </xf>
    <xf numFmtId="174" fontId="19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174" fontId="19" fillId="0" borderId="4" xfId="0" applyNumberFormat="1" applyFont="1" applyFill="1" applyBorder="1" applyAlignment="1">
      <alignment horizontal="center"/>
    </xf>
    <xf numFmtId="174" fontId="19" fillId="0" borderId="4" xfId="0" applyNumberFormat="1" applyFont="1" applyFill="1" applyBorder="1" applyAlignment="1">
      <alignment horizontal="center" vertical="center"/>
    </xf>
    <xf numFmtId="174" fontId="19" fillId="0" borderId="5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174" fontId="16" fillId="0" borderId="1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Fill="1" applyAlignment="1">
      <alignment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vertical="center" wrapText="1"/>
    </xf>
    <xf numFmtId="173" fontId="27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/>
    </xf>
    <xf numFmtId="174" fontId="19" fillId="0" borderId="23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 wrapText="1"/>
    </xf>
    <xf numFmtId="174" fontId="16" fillId="0" borderId="0" xfId="0" applyNumberFormat="1" applyFont="1" applyBorder="1" applyAlignment="1">
      <alignment horizontal="center" vertical="top"/>
    </xf>
    <xf numFmtId="174" fontId="8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vertical="center" wrapText="1"/>
    </xf>
    <xf numFmtId="174" fontId="33" fillId="0" borderId="10" xfId="0" applyNumberFormat="1" applyFont="1" applyBorder="1" applyAlignment="1">
      <alignment/>
    </xf>
    <xf numFmtId="174" fontId="33" fillId="0" borderId="2" xfId="0" applyNumberFormat="1" applyFont="1" applyBorder="1" applyAlignment="1">
      <alignment/>
    </xf>
    <xf numFmtId="174" fontId="33" fillId="0" borderId="3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174" fontId="34" fillId="0" borderId="12" xfId="0" applyNumberFormat="1" applyFont="1" applyBorder="1" applyAlignment="1">
      <alignment/>
    </xf>
    <xf numFmtId="174" fontId="34" fillId="0" borderId="4" xfId="0" applyNumberFormat="1" applyFont="1" applyBorder="1" applyAlignment="1">
      <alignment/>
    </xf>
    <xf numFmtId="174" fontId="34" fillId="0" borderId="5" xfId="0" applyNumberFormat="1" applyFont="1" applyBorder="1" applyAlignment="1">
      <alignment/>
    </xf>
    <xf numFmtId="0" fontId="0" fillId="0" borderId="11" xfId="0" applyFont="1" applyBorder="1" applyAlignment="1">
      <alignment vertical="center" wrapText="1"/>
    </xf>
    <xf numFmtId="174" fontId="0" fillId="0" borderId="12" xfId="0" applyNumberFormat="1" applyFont="1" applyBorder="1" applyAlignment="1">
      <alignment/>
    </xf>
    <xf numFmtId="174" fontId="0" fillId="0" borderId="4" xfId="0" applyNumberFormat="1" applyFont="1" applyBorder="1" applyAlignment="1">
      <alignment/>
    </xf>
    <xf numFmtId="174" fontId="0" fillId="0" borderId="5" xfId="0" applyNumberFormat="1" applyFont="1" applyBorder="1" applyAlignment="1">
      <alignment/>
    </xf>
    <xf numFmtId="0" fontId="32" fillId="0" borderId="25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vertical="center" wrapText="1"/>
    </xf>
    <xf numFmtId="174" fontId="33" fillId="0" borderId="12" xfId="0" applyNumberFormat="1" applyFont="1" applyBorder="1" applyAlignment="1">
      <alignment/>
    </xf>
    <xf numFmtId="174" fontId="33" fillId="0" borderId="4" xfId="0" applyNumberFormat="1" applyFont="1" applyBorder="1" applyAlignment="1">
      <alignment/>
    </xf>
    <xf numFmtId="174" fontId="33" fillId="0" borderId="5" xfId="0" applyNumberFormat="1" applyFont="1" applyBorder="1" applyAlignment="1">
      <alignment/>
    </xf>
    <xf numFmtId="0" fontId="33" fillId="0" borderId="0" xfId="0" applyFont="1" applyAlignment="1">
      <alignment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74" fontId="0" fillId="0" borderId="20" xfId="0" applyNumberFormat="1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0" fontId="29" fillId="0" borderId="8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174" fontId="29" fillId="0" borderId="27" xfId="0" applyNumberFormat="1" applyFont="1" applyBorder="1" applyAlignment="1">
      <alignment/>
    </xf>
    <xf numFmtId="174" fontId="29" fillId="0" borderId="2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174" fontId="29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31" fillId="0" borderId="1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174" fontId="22" fillId="0" borderId="0" xfId="0" applyNumberFormat="1" applyFont="1" applyFill="1" applyBorder="1" applyAlignment="1">
      <alignment horizontal="right"/>
    </xf>
    <xf numFmtId="49" fontId="15" fillId="0" borderId="29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1" fontId="15" fillId="0" borderId="30" xfId="0" applyNumberFormat="1" applyFont="1" applyFill="1" applyBorder="1" applyAlignment="1">
      <alignment horizontal="center" vertical="center" wrapText="1"/>
    </xf>
    <xf numFmtId="1" fontId="15" fillId="0" borderId="28" xfId="0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5" fillId="0" borderId="25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49" fontId="11" fillId="0" borderId="25" xfId="0" applyNumberFormat="1" applyFont="1" applyFill="1" applyBorder="1" applyAlignment="1">
      <alignment horizontal="left" vertical="top" wrapText="1"/>
    </xf>
    <xf numFmtId="172" fontId="15" fillId="0" borderId="25" xfId="0" applyNumberFormat="1" applyFont="1" applyFill="1" applyBorder="1" applyAlignment="1">
      <alignment horizontal="left" vertical="top" wrapText="1"/>
    </xf>
    <xf numFmtId="173" fontId="11" fillId="0" borderId="25" xfId="0" applyNumberFormat="1" applyFont="1" applyFill="1" applyBorder="1" applyAlignment="1">
      <alignment horizontal="left" vertical="top" wrapText="1"/>
    </xf>
    <xf numFmtId="173" fontId="15" fillId="0" borderId="25" xfId="0" applyNumberFormat="1" applyFont="1" applyFill="1" applyBorder="1" applyAlignment="1">
      <alignment horizontal="left" vertical="top" wrapText="1"/>
    </xf>
    <xf numFmtId="172" fontId="8" fillId="0" borderId="25" xfId="0" applyNumberFormat="1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174" fontId="16" fillId="0" borderId="31" xfId="0" applyNumberFormat="1" applyFont="1" applyFill="1" applyBorder="1" applyAlignment="1">
      <alignment vertical="top" wrapText="1"/>
    </xf>
    <xf numFmtId="174" fontId="8" fillId="0" borderId="23" xfId="0" applyNumberFormat="1" applyFont="1" applyFill="1" applyBorder="1" applyAlignment="1">
      <alignment vertical="top" wrapText="1"/>
    </xf>
    <xf numFmtId="174" fontId="16" fillId="0" borderId="23" xfId="0" applyNumberFormat="1" applyFont="1" applyFill="1" applyBorder="1" applyAlignment="1">
      <alignment vertical="top" wrapText="1"/>
    </xf>
    <xf numFmtId="174" fontId="8" fillId="0" borderId="23" xfId="0" applyNumberFormat="1" applyFont="1" applyBorder="1" applyAlignment="1">
      <alignment vertical="top" wrapText="1"/>
    </xf>
    <xf numFmtId="174" fontId="16" fillId="0" borderId="23" xfId="0" applyNumberFormat="1" applyFont="1" applyFill="1" applyBorder="1" applyAlignment="1">
      <alignment vertical="top"/>
    </xf>
    <xf numFmtId="174" fontId="19" fillId="0" borderId="23" xfId="0" applyNumberFormat="1" applyFont="1" applyFill="1" applyBorder="1" applyAlignment="1">
      <alignment vertical="top" wrapText="1"/>
    </xf>
    <xf numFmtId="174" fontId="23" fillId="0" borderId="23" xfId="0" applyNumberFormat="1" applyFont="1" applyFill="1" applyBorder="1" applyAlignment="1" applyProtection="1">
      <alignment vertical="top"/>
      <protection/>
    </xf>
    <xf numFmtId="174" fontId="23" fillId="0" borderId="23" xfId="0" applyNumberFormat="1" applyFont="1" applyFill="1" applyBorder="1" applyAlignment="1">
      <alignment vertical="top"/>
    </xf>
    <xf numFmtId="174" fontId="18" fillId="0" borderId="23" xfId="0" applyNumberFormat="1" applyFont="1" applyFill="1" applyBorder="1" applyAlignment="1">
      <alignment vertical="top"/>
    </xf>
    <xf numFmtId="174" fontId="8" fillId="0" borderId="23" xfId="0" applyNumberFormat="1" applyFont="1" applyFill="1" applyBorder="1" applyAlignment="1">
      <alignment vertical="top" wrapText="1"/>
    </xf>
    <xf numFmtId="174" fontId="8" fillId="0" borderId="32" xfId="0" applyNumberFormat="1" applyFont="1" applyFill="1" applyBorder="1" applyAlignment="1">
      <alignment vertical="top" wrapText="1"/>
    </xf>
    <xf numFmtId="176" fontId="16" fillId="0" borderId="8" xfId="0" applyNumberFormat="1" applyFont="1" applyFill="1" applyBorder="1" applyAlignment="1">
      <alignment vertical="top" wrapText="1"/>
    </xf>
    <xf numFmtId="174" fontId="8" fillId="0" borderId="22" xfId="0" applyNumberFormat="1" applyFont="1" applyFill="1" applyBorder="1" applyAlignment="1">
      <alignment vertical="top" wrapText="1"/>
    </xf>
    <xf numFmtId="174" fontId="19" fillId="0" borderId="23" xfId="0" applyNumberFormat="1" applyFont="1" applyBorder="1" applyAlignment="1">
      <alignment vertical="top" wrapText="1"/>
    </xf>
    <xf numFmtId="174" fontId="8" fillId="0" borderId="33" xfId="0" applyNumberFormat="1" applyFont="1" applyFill="1" applyBorder="1" applyAlignment="1">
      <alignment vertical="top" wrapText="1"/>
    </xf>
    <xf numFmtId="174" fontId="16" fillId="0" borderId="34" xfId="0" applyNumberFormat="1" applyFont="1" applyFill="1" applyBorder="1" applyAlignment="1">
      <alignment vertical="top" wrapText="1"/>
    </xf>
    <xf numFmtId="174" fontId="16" fillId="0" borderId="9" xfId="0" applyNumberFormat="1" applyFont="1" applyFill="1" applyBorder="1" applyAlignment="1">
      <alignment vertical="top" wrapText="1"/>
    </xf>
    <xf numFmtId="174" fontId="8" fillId="0" borderId="11" xfId="0" applyNumberFormat="1" applyFont="1" applyFill="1" applyBorder="1" applyAlignment="1">
      <alignment vertical="top" wrapText="1"/>
    </xf>
    <xf numFmtId="174" fontId="16" fillId="0" borderId="11" xfId="0" applyNumberFormat="1" applyFont="1" applyFill="1" applyBorder="1" applyAlignment="1">
      <alignment vertical="top" wrapText="1"/>
    </xf>
    <xf numFmtId="174" fontId="8" fillId="0" borderId="11" xfId="0" applyNumberFormat="1" applyFont="1" applyBorder="1" applyAlignment="1">
      <alignment vertical="top" wrapText="1"/>
    </xf>
    <xf numFmtId="174" fontId="16" fillId="0" borderId="11" xfId="0" applyNumberFormat="1" applyFont="1" applyFill="1" applyBorder="1" applyAlignment="1">
      <alignment vertical="top"/>
    </xf>
    <xf numFmtId="174" fontId="19" fillId="0" borderId="11" xfId="0" applyNumberFormat="1" applyFont="1" applyFill="1" applyBorder="1" applyAlignment="1">
      <alignment vertical="top" wrapText="1"/>
    </xf>
    <xf numFmtId="174" fontId="23" fillId="0" borderId="11" xfId="0" applyNumberFormat="1" applyFont="1" applyFill="1" applyBorder="1" applyAlignment="1" applyProtection="1">
      <alignment vertical="top"/>
      <protection/>
    </xf>
    <xf numFmtId="174" fontId="8" fillId="0" borderId="11" xfId="0" applyNumberFormat="1" applyFont="1" applyFill="1" applyBorder="1" applyAlignment="1">
      <alignment vertical="top" wrapText="1"/>
    </xf>
    <xf numFmtId="174" fontId="23" fillId="0" borderId="11" xfId="0" applyNumberFormat="1" applyFont="1" applyFill="1" applyBorder="1" applyAlignment="1">
      <alignment vertical="top"/>
    </xf>
    <xf numFmtId="174" fontId="18" fillId="0" borderId="11" xfId="0" applyNumberFormat="1" applyFont="1" applyFill="1" applyBorder="1" applyAlignment="1">
      <alignment vertical="top"/>
    </xf>
    <xf numFmtId="174" fontId="8" fillId="0" borderId="13" xfId="0" applyNumberFormat="1" applyFont="1" applyFill="1" applyBorder="1" applyAlignment="1">
      <alignment vertical="top" wrapText="1"/>
    </xf>
    <xf numFmtId="174" fontId="8" fillId="0" borderId="16" xfId="0" applyNumberFormat="1" applyFont="1" applyFill="1" applyBorder="1" applyAlignment="1">
      <alignment vertical="top" wrapText="1"/>
    </xf>
    <xf numFmtId="174" fontId="19" fillId="0" borderId="11" xfId="0" applyNumberFormat="1" applyFont="1" applyBorder="1" applyAlignment="1">
      <alignment vertical="top" wrapText="1"/>
    </xf>
    <xf numFmtId="174" fontId="8" fillId="0" borderId="19" xfId="0" applyNumberFormat="1" applyFont="1" applyFill="1" applyBorder="1" applyAlignment="1">
      <alignment vertical="top" wrapText="1"/>
    </xf>
    <xf numFmtId="174" fontId="16" fillId="0" borderId="1" xfId="0" applyNumberFormat="1" applyFont="1" applyFill="1" applyBorder="1" applyAlignment="1">
      <alignment vertical="top" wrapText="1"/>
    </xf>
    <xf numFmtId="0" fontId="26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26" fillId="0" borderId="23" xfId="0" applyFont="1" applyFill="1" applyBorder="1" applyAlignment="1">
      <alignment/>
    </xf>
    <xf numFmtId="0" fontId="16" fillId="0" borderId="8" xfId="0" applyFont="1" applyBorder="1" applyAlignment="1">
      <alignment horizontal="center" vertical="top" wrapText="1"/>
    </xf>
    <xf numFmtId="174" fontId="19" fillId="0" borderId="10" xfId="0" applyNumberFormat="1" applyFont="1" applyFill="1" applyBorder="1" applyAlignment="1">
      <alignment horizontal="center"/>
    </xf>
    <xf numFmtId="174" fontId="19" fillId="0" borderId="12" xfId="0" applyNumberFormat="1" applyFont="1" applyFill="1" applyBorder="1" applyAlignment="1">
      <alignment horizontal="center"/>
    </xf>
    <xf numFmtId="174" fontId="33" fillId="0" borderId="35" xfId="0" applyNumberFormat="1" applyFont="1" applyBorder="1" applyAlignment="1">
      <alignment/>
    </xf>
    <xf numFmtId="174" fontId="34" fillId="0" borderId="3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33" fillId="0" borderId="36" xfId="0" applyNumberFormat="1" applyFont="1" applyBorder="1" applyAlignment="1">
      <alignment/>
    </xf>
    <xf numFmtId="174" fontId="0" fillId="0" borderId="37" xfId="0" applyNumberFormat="1" applyFont="1" applyBorder="1" applyAlignment="1">
      <alignment/>
    </xf>
    <xf numFmtId="174" fontId="29" fillId="0" borderId="2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4" fontId="19" fillId="0" borderId="6" xfId="0" applyNumberFormat="1" applyFont="1" applyFill="1" applyBorder="1" applyAlignment="1">
      <alignment horizontal="center"/>
    </xf>
    <xf numFmtId="174" fontId="19" fillId="0" borderId="7" xfId="0" applyNumberFormat="1" applyFont="1" applyFill="1" applyBorder="1" applyAlignment="1">
      <alignment horizontal="center"/>
    </xf>
    <xf numFmtId="174" fontId="23" fillId="0" borderId="0" xfId="0" applyNumberFormat="1" applyFont="1" applyFill="1" applyBorder="1" applyAlignment="1" applyProtection="1">
      <alignment vertical="top"/>
      <protection/>
    </xf>
    <xf numFmtId="0" fontId="15" fillId="0" borderId="25" xfId="0" applyFont="1" applyFill="1" applyBorder="1" applyAlignment="1">
      <alignment vertical="top" wrapText="1"/>
    </xf>
    <xf numFmtId="0" fontId="15" fillId="0" borderId="26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174" fontId="35" fillId="0" borderId="0" xfId="0" applyNumberFormat="1" applyFont="1" applyFill="1" applyAlignment="1">
      <alignment horizontal="right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74" fontId="36" fillId="0" borderId="0" xfId="0" applyNumberFormat="1" applyFont="1" applyFill="1" applyAlignment="1">
      <alignment horizontal="right"/>
    </xf>
    <xf numFmtId="174" fontId="12" fillId="0" borderId="0" xfId="0" applyNumberFormat="1" applyFont="1" applyFill="1" applyAlignment="1">
      <alignment horizontal="right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38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2" borderId="38" xfId="0" applyFont="1" applyFill="1" applyBorder="1" applyAlignment="1">
      <alignment horizontal="center" vertical="top" wrapText="1"/>
    </xf>
    <xf numFmtId="0" fontId="8" fillId="2" borderId="4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zoomScale="80" zoomScaleNormal="80" workbookViewId="0" topLeftCell="A1">
      <pane xSplit="1" ySplit="10" topLeftCell="B86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C77" sqref="C77"/>
    </sheetView>
  </sheetViews>
  <sheetFormatPr defaultColWidth="9.00390625" defaultRowHeight="12.75" outlineLevelRow="1"/>
  <cols>
    <col min="1" max="1" width="60.375" style="14" customWidth="1"/>
    <col min="2" max="2" width="14.125" style="14" customWidth="1"/>
    <col min="3" max="3" width="15.375" style="14" bestFit="1" customWidth="1"/>
    <col min="4" max="4" width="15.00390625" style="14" customWidth="1"/>
    <col min="5" max="5" width="15.25390625" style="14" customWidth="1"/>
    <col min="6" max="6" width="9.125" style="14" customWidth="1"/>
    <col min="7" max="7" width="9.875" style="14" bestFit="1" customWidth="1"/>
    <col min="8" max="16384" width="9.125" style="14" customWidth="1"/>
  </cols>
  <sheetData>
    <row r="1" spans="1:5" ht="15">
      <c r="A1" s="23"/>
      <c r="B1" s="19"/>
      <c r="C1" s="19" t="s">
        <v>28</v>
      </c>
      <c r="D1" s="19"/>
      <c r="E1" s="19"/>
    </row>
    <row r="2" spans="1:5" ht="15">
      <c r="A2" s="23"/>
      <c r="B2" s="19"/>
      <c r="C2" s="19" t="s">
        <v>26</v>
      </c>
      <c r="D2" s="19"/>
      <c r="E2" s="19"/>
    </row>
    <row r="3" spans="1:5" ht="15">
      <c r="A3" s="23"/>
      <c r="B3" s="19"/>
      <c r="C3" s="19" t="s">
        <v>350</v>
      </c>
      <c r="D3" s="19"/>
      <c r="E3" s="19"/>
    </row>
    <row r="4" spans="1:5" ht="15">
      <c r="A4" s="23"/>
      <c r="B4" s="20"/>
      <c r="C4" s="268" t="s">
        <v>384</v>
      </c>
      <c r="D4" s="268"/>
      <c r="E4" s="268"/>
    </row>
    <row r="5" spans="1:5" ht="15">
      <c r="A5" s="23"/>
      <c r="B5" s="272"/>
      <c r="C5" s="272"/>
      <c r="D5" s="23"/>
      <c r="E5" s="23"/>
    </row>
    <row r="6" spans="1:5" ht="34.5" customHeight="1">
      <c r="A6" s="271" t="s">
        <v>358</v>
      </c>
      <c r="B6" s="271"/>
      <c r="C6" s="271"/>
      <c r="D6" s="271"/>
      <c r="E6" s="271"/>
    </row>
    <row r="7" spans="1:5" ht="13.5" customHeight="1">
      <c r="A7" s="24"/>
      <c r="B7" s="24"/>
      <c r="C7" s="25"/>
      <c r="D7" s="23"/>
      <c r="E7" s="25" t="s">
        <v>54</v>
      </c>
    </row>
    <row r="8" spans="1:5" s="15" customFormat="1" ht="15.75" customHeight="1">
      <c r="A8" s="273" t="s">
        <v>256</v>
      </c>
      <c r="B8" s="274" t="s">
        <v>351</v>
      </c>
      <c r="C8" s="270" t="s">
        <v>303</v>
      </c>
      <c r="D8" s="270" t="s">
        <v>315</v>
      </c>
      <c r="E8" s="270" t="s">
        <v>0</v>
      </c>
    </row>
    <row r="9" spans="1:5" s="15" customFormat="1" ht="23.25" customHeight="1">
      <c r="A9" s="273"/>
      <c r="B9" s="274"/>
      <c r="C9" s="270"/>
      <c r="D9" s="270"/>
      <c r="E9" s="270"/>
    </row>
    <row r="10" spans="1:5" s="15" customFormat="1" ht="18" customHeight="1">
      <c r="A10" s="273"/>
      <c r="B10" s="274"/>
      <c r="C10" s="270"/>
      <c r="D10" s="270"/>
      <c r="E10" s="270"/>
    </row>
    <row r="11" spans="1:5" s="15" customFormat="1" ht="18" customHeight="1">
      <c r="A11" s="186" t="s">
        <v>347</v>
      </c>
      <c r="B11" s="187" t="s">
        <v>348</v>
      </c>
      <c r="C11" s="188">
        <v>3</v>
      </c>
      <c r="D11" s="188">
        <v>4</v>
      </c>
      <c r="E11" s="189">
        <v>5</v>
      </c>
    </row>
    <row r="12" spans="1:5" ht="15.75">
      <c r="A12" s="190" t="s">
        <v>257</v>
      </c>
      <c r="B12" s="201">
        <v>10000000</v>
      </c>
      <c r="C12" s="26">
        <f>+C13+C30+C37+C28</f>
        <v>132322.701</v>
      </c>
      <c r="D12" s="26">
        <f>+D13+D30+D37+D28</f>
        <v>8000</v>
      </c>
      <c r="E12" s="27">
        <f>+E13+E30+E37+E28</f>
        <v>140322.701</v>
      </c>
    </row>
    <row r="13" spans="1:5" ht="31.5">
      <c r="A13" s="191" t="s">
        <v>258</v>
      </c>
      <c r="B13" s="202">
        <v>11000000</v>
      </c>
      <c r="C13" s="28">
        <f>+C14+C26</f>
        <v>110517.585</v>
      </c>
      <c r="D13" s="28">
        <f>+D14+D26</f>
        <v>0</v>
      </c>
      <c r="E13" s="29">
        <f>+E14+E26</f>
        <v>110517.585</v>
      </c>
    </row>
    <row r="14" spans="1:5" ht="15.75">
      <c r="A14" s="192" t="s">
        <v>259</v>
      </c>
      <c r="B14" s="202">
        <v>11010000</v>
      </c>
      <c r="C14" s="28">
        <f>+C15+C16+C17+C18+C19+C20+C21+C22+C23+C24+C25</f>
        <v>109921.31000000001</v>
      </c>
      <c r="D14" s="28">
        <f>+D15+D16+D17+D18+D19+D20+D21+D22+D23+D24+D25</f>
        <v>0</v>
      </c>
      <c r="E14" s="29">
        <f>+E15+E16+E17+E18+E19+E20+E21+E22+E23+E24+E25</f>
        <v>109921.31000000001</v>
      </c>
    </row>
    <row r="15" spans="1:5" ht="15">
      <c r="A15" s="192" t="s">
        <v>260</v>
      </c>
      <c r="B15" s="202">
        <v>11010100</v>
      </c>
      <c r="C15" s="30">
        <v>102612.524</v>
      </c>
      <c r="D15" s="30"/>
      <c r="E15" s="31">
        <f aca="true" t="shared" si="0" ref="E15:E69">+D15+C15</f>
        <v>102612.524</v>
      </c>
    </row>
    <row r="16" spans="1:5" ht="44.25" customHeight="1">
      <c r="A16" s="192" t="s">
        <v>261</v>
      </c>
      <c r="B16" s="202">
        <v>11010200</v>
      </c>
      <c r="C16" s="30">
        <v>792.876</v>
      </c>
      <c r="D16" s="30"/>
      <c r="E16" s="31">
        <f t="shared" si="0"/>
        <v>792.876</v>
      </c>
    </row>
    <row r="17" spans="1:5" ht="15" customHeight="1">
      <c r="A17" s="192" t="s">
        <v>262</v>
      </c>
      <c r="B17" s="202">
        <v>11010300</v>
      </c>
      <c r="C17" s="30">
        <v>169.644</v>
      </c>
      <c r="D17" s="30"/>
      <c r="E17" s="31">
        <f t="shared" si="0"/>
        <v>169.644</v>
      </c>
    </row>
    <row r="18" spans="1:5" ht="30">
      <c r="A18" s="192" t="s">
        <v>263</v>
      </c>
      <c r="B18" s="202">
        <v>11010400</v>
      </c>
      <c r="C18" s="30">
        <v>1114.217</v>
      </c>
      <c r="D18" s="30"/>
      <c r="E18" s="31">
        <f t="shared" si="0"/>
        <v>1114.217</v>
      </c>
    </row>
    <row r="19" spans="1:5" ht="30" customHeight="1" hidden="1" outlineLevel="1">
      <c r="A19" s="192" t="s">
        <v>264</v>
      </c>
      <c r="B19" s="202">
        <v>11010500</v>
      </c>
      <c r="C19" s="30">
        <v>0</v>
      </c>
      <c r="D19" s="30"/>
      <c r="E19" s="31">
        <f t="shared" si="0"/>
        <v>0</v>
      </c>
    </row>
    <row r="20" spans="1:5" ht="45" collapsed="1">
      <c r="A20" s="192" t="s">
        <v>265</v>
      </c>
      <c r="B20" s="202">
        <v>11010600</v>
      </c>
      <c r="C20" s="30">
        <v>7.143</v>
      </c>
      <c r="D20" s="30"/>
      <c r="E20" s="31">
        <f t="shared" si="0"/>
        <v>7.143</v>
      </c>
    </row>
    <row r="21" spans="1:5" ht="30">
      <c r="A21" s="192" t="s">
        <v>266</v>
      </c>
      <c r="B21" s="202">
        <v>11010800</v>
      </c>
      <c r="C21" s="30">
        <v>4099.672</v>
      </c>
      <c r="D21" s="30"/>
      <c r="E21" s="31">
        <f t="shared" si="0"/>
        <v>4099.672</v>
      </c>
    </row>
    <row r="22" spans="1:5" ht="30">
      <c r="A22" s="192" t="s">
        <v>267</v>
      </c>
      <c r="B22" s="202">
        <v>11011100</v>
      </c>
      <c r="C22" s="30">
        <v>499.245</v>
      </c>
      <c r="D22" s="30"/>
      <c r="E22" s="31">
        <f t="shared" si="0"/>
        <v>499.245</v>
      </c>
    </row>
    <row r="23" spans="1:5" ht="45">
      <c r="A23" s="192" t="s">
        <v>268</v>
      </c>
      <c r="B23" s="204">
        <v>11011200</v>
      </c>
      <c r="C23" s="30">
        <v>264.511</v>
      </c>
      <c r="D23" s="30"/>
      <c r="E23" s="31">
        <f t="shared" si="0"/>
        <v>264.511</v>
      </c>
    </row>
    <row r="24" spans="1:5" ht="49.5" customHeight="1">
      <c r="A24" s="192" t="s">
        <v>269</v>
      </c>
      <c r="B24" s="204">
        <v>11011300</v>
      </c>
      <c r="C24" s="30">
        <v>37.06</v>
      </c>
      <c r="D24" s="30"/>
      <c r="E24" s="31">
        <f t="shared" si="0"/>
        <v>37.06</v>
      </c>
    </row>
    <row r="25" spans="1:5" ht="62.25" customHeight="1">
      <c r="A25" s="192" t="s">
        <v>270</v>
      </c>
      <c r="B25" s="202" t="s">
        <v>271</v>
      </c>
      <c r="C25" s="30">
        <v>324.418</v>
      </c>
      <c r="D25" s="30"/>
      <c r="E25" s="31">
        <f t="shared" si="0"/>
        <v>324.418</v>
      </c>
    </row>
    <row r="26" spans="1:5" ht="15.75">
      <c r="A26" s="192" t="s">
        <v>272</v>
      </c>
      <c r="B26" s="202">
        <v>11020000</v>
      </c>
      <c r="C26" s="28">
        <f>+C27</f>
        <v>596.275</v>
      </c>
      <c r="D26" s="28">
        <f>+D27</f>
        <v>0</v>
      </c>
      <c r="E26" s="29">
        <f t="shared" si="0"/>
        <v>596.275</v>
      </c>
    </row>
    <row r="27" spans="1:5" ht="30">
      <c r="A27" s="192" t="s">
        <v>314</v>
      </c>
      <c r="B27" s="202">
        <v>11020200</v>
      </c>
      <c r="C27" s="30">
        <v>596.275</v>
      </c>
      <c r="D27" s="30"/>
      <c r="E27" s="31">
        <f t="shared" si="0"/>
        <v>596.275</v>
      </c>
    </row>
    <row r="28" spans="1:5" ht="15.75">
      <c r="A28" s="193" t="s">
        <v>339</v>
      </c>
      <c r="B28" s="203">
        <v>12000000</v>
      </c>
      <c r="C28" s="28">
        <f>+C29</f>
        <v>0</v>
      </c>
      <c r="D28" s="28">
        <f>+D29</f>
        <v>8000</v>
      </c>
      <c r="E28" s="29">
        <f t="shared" si="0"/>
        <v>8000</v>
      </c>
    </row>
    <row r="29" spans="1:5" ht="30">
      <c r="A29" s="192" t="s">
        <v>340</v>
      </c>
      <c r="B29" s="202">
        <v>12020000</v>
      </c>
      <c r="C29" s="30"/>
      <c r="D29" s="30">
        <v>8000</v>
      </c>
      <c r="E29" s="31">
        <f t="shared" si="0"/>
        <v>8000</v>
      </c>
    </row>
    <row r="30" spans="1:5" ht="30.75" customHeight="1">
      <c r="A30" s="193" t="s">
        <v>273</v>
      </c>
      <c r="B30" s="203">
        <v>13000000</v>
      </c>
      <c r="C30" s="28">
        <f>+C31</f>
        <v>15773.34</v>
      </c>
      <c r="D30" s="28">
        <f>+D31</f>
        <v>0</v>
      </c>
      <c r="E30" s="29">
        <f t="shared" si="0"/>
        <v>15773.34</v>
      </c>
    </row>
    <row r="31" spans="1:5" ht="15.75">
      <c r="A31" s="192" t="s">
        <v>274</v>
      </c>
      <c r="B31" s="202">
        <v>13050000</v>
      </c>
      <c r="C31" s="28">
        <f>+C32+C33+C34+C35+C36</f>
        <v>15773.34</v>
      </c>
      <c r="D31" s="28">
        <f>+D32+D33+D34+D35+D36</f>
        <v>0</v>
      </c>
      <c r="E31" s="29">
        <f t="shared" si="0"/>
        <v>15773.34</v>
      </c>
    </row>
    <row r="32" spans="1:5" ht="15">
      <c r="A32" s="192" t="s">
        <v>275</v>
      </c>
      <c r="B32" s="202">
        <v>13050100</v>
      </c>
      <c r="C32" s="30">
        <v>4401.111</v>
      </c>
      <c r="D32" s="30"/>
      <c r="E32" s="31">
        <f t="shared" si="0"/>
        <v>4401.111</v>
      </c>
    </row>
    <row r="33" spans="1:5" ht="15">
      <c r="A33" s="192" t="s">
        <v>276</v>
      </c>
      <c r="B33" s="202">
        <v>13050200</v>
      </c>
      <c r="C33" s="30">
        <v>9069.125</v>
      </c>
      <c r="D33" s="30"/>
      <c r="E33" s="31">
        <f t="shared" si="0"/>
        <v>9069.125</v>
      </c>
    </row>
    <row r="34" spans="1:5" ht="15">
      <c r="A34" s="192" t="s">
        <v>277</v>
      </c>
      <c r="B34" s="202">
        <v>13050300</v>
      </c>
      <c r="C34" s="30">
        <v>164.06</v>
      </c>
      <c r="D34" s="30"/>
      <c r="E34" s="31">
        <f t="shared" si="0"/>
        <v>164.06</v>
      </c>
    </row>
    <row r="35" spans="1:5" ht="15" customHeight="1" hidden="1" outlineLevel="1">
      <c r="A35" s="192" t="s">
        <v>278</v>
      </c>
      <c r="B35" s="202">
        <v>13050400</v>
      </c>
      <c r="C35" s="30">
        <v>0</v>
      </c>
      <c r="D35" s="30"/>
      <c r="E35" s="31">
        <f t="shared" si="0"/>
        <v>0</v>
      </c>
    </row>
    <row r="36" spans="1:5" ht="15" collapsed="1">
      <c r="A36" s="192" t="s">
        <v>279</v>
      </c>
      <c r="B36" s="202">
        <v>13050500</v>
      </c>
      <c r="C36" s="30">
        <v>2139.044</v>
      </c>
      <c r="D36" s="30"/>
      <c r="E36" s="31">
        <f t="shared" si="0"/>
        <v>2139.044</v>
      </c>
    </row>
    <row r="37" spans="1:5" ht="15.75">
      <c r="A37" s="193" t="s">
        <v>280</v>
      </c>
      <c r="B37" s="203">
        <v>14000000</v>
      </c>
      <c r="C37" s="28">
        <f>+C38+C43</f>
        <v>6031.776</v>
      </c>
      <c r="D37" s="28">
        <f>+D38+D43</f>
        <v>0</v>
      </c>
      <c r="E37" s="29">
        <f t="shared" si="0"/>
        <v>6031.776</v>
      </c>
    </row>
    <row r="38" spans="1:5" ht="31.5" customHeight="1">
      <c r="A38" s="193" t="s">
        <v>281</v>
      </c>
      <c r="B38" s="203">
        <v>14060000</v>
      </c>
      <c r="C38" s="28">
        <f>+C39+C40+C41+C42</f>
        <v>6031.776</v>
      </c>
      <c r="D38" s="28">
        <f>+D39+D40+D41+D42</f>
        <v>0</v>
      </c>
      <c r="E38" s="29">
        <f t="shared" si="0"/>
        <v>6031.776</v>
      </c>
    </row>
    <row r="39" spans="1:5" ht="15">
      <c r="A39" s="192" t="s">
        <v>282</v>
      </c>
      <c r="B39" s="202">
        <v>14060200</v>
      </c>
      <c r="C39" s="30"/>
      <c r="D39" s="30"/>
      <c r="E39" s="31">
        <f t="shared" si="0"/>
        <v>0</v>
      </c>
    </row>
    <row r="40" spans="1:5" ht="30" customHeight="1" hidden="1" outlineLevel="1">
      <c r="A40" s="192" t="s">
        <v>283</v>
      </c>
      <c r="B40" s="202">
        <v>14060300</v>
      </c>
      <c r="C40" s="30"/>
      <c r="D40" s="30"/>
      <c r="E40" s="31">
        <f t="shared" si="0"/>
        <v>0</v>
      </c>
    </row>
    <row r="41" spans="1:5" ht="47.25" customHeight="1" collapsed="1">
      <c r="A41" s="257" t="s">
        <v>284</v>
      </c>
      <c r="B41" s="202">
        <v>14060900</v>
      </c>
      <c r="C41" s="30">
        <v>1.776</v>
      </c>
      <c r="D41" s="30"/>
      <c r="E41" s="31">
        <f t="shared" si="0"/>
        <v>1.776</v>
      </c>
    </row>
    <row r="42" spans="1:5" ht="30">
      <c r="A42" s="192" t="s">
        <v>285</v>
      </c>
      <c r="B42" s="202">
        <v>14061100</v>
      </c>
      <c r="C42" s="30">
        <v>6030</v>
      </c>
      <c r="D42" s="30"/>
      <c r="E42" s="31">
        <f t="shared" si="0"/>
        <v>6030</v>
      </c>
    </row>
    <row r="43" spans="1:5" ht="31.5">
      <c r="A43" s="193" t="s">
        <v>337</v>
      </c>
      <c r="B43" s="203">
        <v>14070000</v>
      </c>
      <c r="C43" s="28">
        <f>+C44</f>
        <v>0</v>
      </c>
      <c r="D43" s="28">
        <f>+D44</f>
        <v>0</v>
      </c>
      <c r="E43" s="29">
        <f t="shared" si="0"/>
        <v>0</v>
      </c>
    </row>
    <row r="44" spans="1:5" ht="45">
      <c r="A44" s="192" t="s">
        <v>338</v>
      </c>
      <c r="B44" s="202">
        <v>14071500</v>
      </c>
      <c r="C44" s="30"/>
      <c r="D44" s="30"/>
      <c r="E44" s="31">
        <f t="shared" si="0"/>
        <v>0</v>
      </c>
    </row>
    <row r="45" spans="1:5" ht="15.75">
      <c r="A45" s="193" t="s">
        <v>286</v>
      </c>
      <c r="B45" s="203">
        <v>20000000</v>
      </c>
      <c r="C45" s="28">
        <f>+C46+C49+C53+C57</f>
        <v>244.30810752488497</v>
      </c>
      <c r="D45" s="28">
        <f>+D46+D49+D53+D57</f>
        <v>5828.616</v>
      </c>
      <c r="E45" s="29">
        <f t="shared" si="0"/>
        <v>6072.924107524885</v>
      </c>
    </row>
    <row r="46" spans="1:5" ht="31.5">
      <c r="A46" s="193" t="s">
        <v>287</v>
      </c>
      <c r="B46" s="202">
        <v>21000000</v>
      </c>
      <c r="C46" s="28">
        <f>+C47+C48</f>
        <v>0</v>
      </c>
      <c r="D46" s="28">
        <f>+D47+D48</f>
        <v>102.7</v>
      </c>
      <c r="E46" s="29">
        <f t="shared" si="0"/>
        <v>102.7</v>
      </c>
    </row>
    <row r="47" spans="1:5" ht="60">
      <c r="A47" s="192" t="s">
        <v>288</v>
      </c>
      <c r="B47" s="202">
        <v>21010300</v>
      </c>
      <c r="C47" s="30"/>
      <c r="D47" s="28"/>
      <c r="E47" s="29">
        <f t="shared" si="0"/>
        <v>0</v>
      </c>
    </row>
    <row r="48" spans="1:5" ht="47.25">
      <c r="A48" s="193" t="s">
        <v>341</v>
      </c>
      <c r="B48" s="202">
        <v>21110000</v>
      </c>
      <c r="C48" s="28"/>
      <c r="D48" s="30">
        <v>102.7</v>
      </c>
      <c r="E48" s="29">
        <f t="shared" si="0"/>
        <v>102.7</v>
      </c>
    </row>
    <row r="49" spans="1:5" ht="31.5">
      <c r="A49" s="193" t="s">
        <v>289</v>
      </c>
      <c r="B49" s="204">
        <v>22000000</v>
      </c>
      <c r="C49" s="28">
        <f>+C50+C51</f>
        <v>159.014</v>
      </c>
      <c r="D49" s="28">
        <f>+D50+D51</f>
        <v>0</v>
      </c>
      <c r="E49" s="29">
        <f t="shared" si="0"/>
        <v>159.014</v>
      </c>
    </row>
    <row r="50" spans="1:5" ht="15">
      <c r="A50" s="192" t="s">
        <v>290</v>
      </c>
      <c r="B50" s="204">
        <v>22020000</v>
      </c>
      <c r="C50" s="30">
        <v>110.105</v>
      </c>
      <c r="D50" s="30"/>
      <c r="E50" s="31">
        <f t="shared" si="0"/>
        <v>110.105</v>
      </c>
    </row>
    <row r="51" spans="1:5" ht="30">
      <c r="A51" s="192" t="s">
        <v>291</v>
      </c>
      <c r="B51" s="204">
        <v>22080000</v>
      </c>
      <c r="C51" s="28">
        <f>+C52</f>
        <v>48.909</v>
      </c>
      <c r="D51" s="28">
        <f>+D52</f>
        <v>0</v>
      </c>
      <c r="E51" s="29">
        <f t="shared" si="0"/>
        <v>48.909</v>
      </c>
    </row>
    <row r="52" spans="1:5" ht="30">
      <c r="A52" s="192" t="s">
        <v>292</v>
      </c>
      <c r="B52" s="204">
        <v>22080400</v>
      </c>
      <c r="C52" s="30">
        <v>48.909</v>
      </c>
      <c r="D52" s="30"/>
      <c r="E52" s="31">
        <f t="shared" si="0"/>
        <v>48.909</v>
      </c>
    </row>
    <row r="53" spans="1:5" ht="15.75">
      <c r="A53" s="193" t="s">
        <v>293</v>
      </c>
      <c r="B53" s="202">
        <v>24000000</v>
      </c>
      <c r="C53" s="28">
        <f>+C54+C55</f>
        <v>85.29410752488496</v>
      </c>
      <c r="D53" s="28">
        <f>+D54+D55</f>
        <v>2.5</v>
      </c>
      <c r="E53" s="29">
        <f t="shared" si="0"/>
        <v>87.79410752488496</v>
      </c>
    </row>
    <row r="54" spans="1:5" ht="45">
      <c r="A54" s="192" t="s">
        <v>309</v>
      </c>
      <c r="B54" s="202">
        <v>24030000</v>
      </c>
      <c r="C54" s="28"/>
      <c r="D54" s="28"/>
      <c r="E54" s="29">
        <f t="shared" si="0"/>
        <v>0</v>
      </c>
    </row>
    <row r="55" spans="1:5" ht="15.75">
      <c r="A55" s="192" t="s">
        <v>294</v>
      </c>
      <c r="B55" s="202">
        <v>24060000</v>
      </c>
      <c r="C55" s="28">
        <v>85.29410752488496</v>
      </c>
      <c r="D55" s="28">
        <f>+D56</f>
        <v>2.5</v>
      </c>
      <c r="E55" s="29">
        <f t="shared" si="0"/>
        <v>87.79410752488496</v>
      </c>
    </row>
    <row r="56" spans="1:5" ht="30">
      <c r="A56" s="192" t="s">
        <v>362</v>
      </c>
      <c r="B56" s="202">
        <v>24060800</v>
      </c>
      <c r="C56" s="30"/>
      <c r="D56" s="30">
        <v>2.5</v>
      </c>
      <c r="E56" s="31">
        <f t="shared" si="0"/>
        <v>2.5</v>
      </c>
    </row>
    <row r="57" spans="1:5" s="16" customFormat="1" ht="15.75">
      <c r="A57" s="193" t="s">
        <v>304</v>
      </c>
      <c r="B57" s="203">
        <v>25000000</v>
      </c>
      <c r="C57" s="28"/>
      <c r="D57" s="28">
        <f>1439.615+134.337+679.466+314.18+3030.432+125.386</f>
        <v>5723.416</v>
      </c>
      <c r="E57" s="29">
        <f t="shared" si="0"/>
        <v>5723.416</v>
      </c>
    </row>
    <row r="58" spans="1:5" ht="30">
      <c r="A58" s="194" t="s">
        <v>381</v>
      </c>
      <c r="B58" s="205">
        <v>900101</v>
      </c>
      <c r="C58" s="28">
        <f>+C12+C45</f>
        <v>132567.00910752488</v>
      </c>
      <c r="D58" s="28">
        <f>+D12+D45</f>
        <v>13828.616</v>
      </c>
      <c r="E58" s="29">
        <f t="shared" si="0"/>
        <v>146395.6251075249</v>
      </c>
    </row>
    <row r="59" spans="1:5" ht="31.5">
      <c r="A59" s="195" t="s">
        <v>382</v>
      </c>
      <c r="B59" s="203">
        <v>40000000</v>
      </c>
      <c r="C59" s="28">
        <f>+C60+C62</f>
        <v>319292.782</v>
      </c>
      <c r="D59" s="28">
        <f>+D60+D62</f>
        <v>48068.283</v>
      </c>
      <c r="E59" s="29">
        <f t="shared" si="0"/>
        <v>367361.065</v>
      </c>
    </row>
    <row r="60" spans="1:5" ht="15.75">
      <c r="A60" s="195" t="s">
        <v>295</v>
      </c>
      <c r="B60" s="203">
        <v>41020000</v>
      </c>
      <c r="C60" s="28">
        <f>+C61</f>
        <v>96789.55</v>
      </c>
      <c r="D60" s="28">
        <f>+D61</f>
        <v>0</v>
      </c>
      <c r="E60" s="29">
        <f t="shared" si="0"/>
        <v>96789.55</v>
      </c>
    </row>
    <row r="61" spans="1:5" s="11" customFormat="1" ht="30">
      <c r="A61" s="196" t="s">
        <v>296</v>
      </c>
      <c r="B61" s="202">
        <v>41020100</v>
      </c>
      <c r="C61" s="30">
        <v>96789.55</v>
      </c>
      <c r="D61" s="30"/>
      <c r="E61" s="31">
        <f t="shared" si="0"/>
        <v>96789.55</v>
      </c>
    </row>
    <row r="62" spans="1:5" ht="15.75">
      <c r="A62" s="197" t="s">
        <v>297</v>
      </c>
      <c r="B62" s="203">
        <v>41030000</v>
      </c>
      <c r="C62" s="28">
        <f>SUM(C63:C68)</f>
        <v>222503.23200000002</v>
      </c>
      <c r="D62" s="28">
        <f>SUM(D63:D68)</f>
        <v>48068.283</v>
      </c>
      <c r="E62" s="29">
        <f t="shared" si="0"/>
        <v>270571.515</v>
      </c>
    </row>
    <row r="63" spans="1:5" ht="78" customHeight="1">
      <c r="A63" s="198" t="s">
        <v>298</v>
      </c>
      <c r="B63" s="202">
        <v>41030600</v>
      </c>
      <c r="C63" s="30">
        <f>145302.162+29710.875</f>
        <v>175013.037</v>
      </c>
      <c r="D63" s="30"/>
      <c r="E63" s="31">
        <f t="shared" si="0"/>
        <v>175013.037</v>
      </c>
    </row>
    <row r="64" spans="1:5" ht="76.5" customHeight="1">
      <c r="A64" s="192" t="s">
        <v>299</v>
      </c>
      <c r="B64" s="202">
        <v>41030800</v>
      </c>
      <c r="C64" s="30">
        <v>20289.582</v>
      </c>
      <c r="D64" s="30">
        <v>48068.283</v>
      </c>
      <c r="E64" s="31">
        <f t="shared" si="0"/>
        <v>68357.865</v>
      </c>
    </row>
    <row r="65" spans="1:5" ht="155.25" customHeight="1">
      <c r="A65" s="192" t="s">
        <v>300</v>
      </c>
      <c r="B65" s="202">
        <v>41030900</v>
      </c>
      <c r="C65" s="30">
        <f>19904.88+1425.339+726.732</f>
        <v>22056.951</v>
      </c>
      <c r="D65" s="30"/>
      <c r="E65" s="31">
        <f t="shared" si="0"/>
        <v>22056.951</v>
      </c>
    </row>
    <row r="66" spans="1:5" ht="60">
      <c r="A66" s="192" t="s">
        <v>301</v>
      </c>
      <c r="B66" s="202">
        <v>41031000</v>
      </c>
      <c r="C66" s="30">
        <v>3732.75</v>
      </c>
      <c r="D66" s="30"/>
      <c r="E66" s="31">
        <f t="shared" si="0"/>
        <v>3732.75</v>
      </c>
    </row>
    <row r="67" spans="1:5" ht="92.25" customHeight="1" hidden="1" outlineLevel="1">
      <c r="A67" s="199" t="s">
        <v>318</v>
      </c>
      <c r="B67" s="202">
        <v>41032300</v>
      </c>
      <c r="C67" s="30"/>
      <c r="D67" s="30"/>
      <c r="E67" s="31">
        <f t="shared" si="0"/>
        <v>0</v>
      </c>
    </row>
    <row r="68" spans="1:5" ht="108.75" customHeight="1" collapsed="1">
      <c r="A68" s="258" t="s">
        <v>302</v>
      </c>
      <c r="B68" s="206">
        <v>41035800</v>
      </c>
      <c r="C68" s="34">
        <v>1410.912</v>
      </c>
      <c r="D68" s="34"/>
      <c r="E68" s="35">
        <f t="shared" si="0"/>
        <v>1410.912</v>
      </c>
    </row>
    <row r="69" spans="1:5" ht="30">
      <c r="A69" s="200" t="s">
        <v>383</v>
      </c>
      <c r="B69" s="32">
        <v>900103</v>
      </c>
      <c r="C69" s="33">
        <f>+C58+C59</f>
        <v>451859.7911075249</v>
      </c>
      <c r="D69" s="33">
        <f>+D58+D59</f>
        <v>61896.899000000005</v>
      </c>
      <c r="E69" s="33">
        <f t="shared" si="0"/>
        <v>513756.69010752486</v>
      </c>
    </row>
    <row r="70" spans="1:5" ht="15.75">
      <c r="A70" s="183"/>
      <c r="B70" s="184"/>
      <c r="C70" s="185"/>
      <c r="D70" s="185"/>
      <c r="E70" s="185"/>
    </row>
    <row r="71" spans="1:5" ht="15">
      <c r="A71" s="259"/>
      <c r="B71" s="259"/>
      <c r="C71" s="259"/>
      <c r="D71" s="259"/>
      <c r="E71" s="259"/>
    </row>
    <row r="72" spans="1:5" ht="18">
      <c r="A72" s="118" t="s">
        <v>305</v>
      </c>
      <c r="B72" s="119"/>
      <c r="C72" s="120"/>
      <c r="D72" s="120"/>
      <c r="E72" s="120"/>
    </row>
    <row r="73" spans="1:5" ht="18">
      <c r="A73" s="118" t="s">
        <v>306</v>
      </c>
      <c r="B73" s="269" t="s">
        <v>349</v>
      </c>
      <c r="C73" s="269"/>
      <c r="D73" s="269"/>
      <c r="E73" s="269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2"/>
      <c r="C77" s="11"/>
      <c r="D77" s="11"/>
      <c r="E77" s="11"/>
    </row>
    <row r="78" spans="1:5" ht="12.75">
      <c r="A78" s="11"/>
      <c r="B78" s="11"/>
      <c r="C78" s="11"/>
      <c r="D78" s="11"/>
      <c r="E78" s="11"/>
    </row>
  </sheetData>
  <mergeCells count="9">
    <mergeCell ref="C4:E4"/>
    <mergeCell ref="B73:E73"/>
    <mergeCell ref="E8:E10"/>
    <mergeCell ref="A6:E6"/>
    <mergeCell ref="B5:C5"/>
    <mergeCell ref="A8:A10"/>
    <mergeCell ref="B8:B10"/>
    <mergeCell ref="C8:C10"/>
    <mergeCell ref="D8:D10"/>
  </mergeCells>
  <printOptions horizontalCentered="1"/>
  <pageMargins left="0.7874015748031497" right="0" top="0.7874015748031497" bottom="0.1968503937007874" header="0.3937007874015748" footer="0.11811023622047245"/>
  <pageSetup firstPageNumber="1" useFirstPageNumber="1" horizontalDpi="600" verticalDpi="600" orientation="portrait" paperSize="9" scale="7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1">
      <pane xSplit="2" ySplit="14" topLeftCell="C178" activePane="bottomRight" state="frozen"/>
      <selection pane="topLeft" activeCell="B5" sqref="B5:C5"/>
      <selection pane="topRight" activeCell="B5" sqref="B5:C5"/>
      <selection pane="bottomLeft" activeCell="B5" sqref="B5:C5"/>
      <selection pane="bottomRight" activeCell="J13" sqref="J13"/>
    </sheetView>
  </sheetViews>
  <sheetFormatPr defaultColWidth="9.00390625" defaultRowHeight="12.75" outlineLevelRow="1"/>
  <cols>
    <col min="1" max="1" width="9.25390625" style="0" customWidth="1"/>
    <col min="2" max="2" width="43.625" style="0" customWidth="1"/>
    <col min="3" max="3" width="17.75390625" style="0" customWidth="1"/>
    <col min="4" max="4" width="15.75390625" style="0" customWidth="1"/>
    <col min="5" max="5" width="13.75390625" style="0" customWidth="1"/>
    <col min="6" max="6" width="17.625" style="0" customWidth="1"/>
    <col min="7" max="7" width="15.875" style="0" customWidth="1"/>
    <col min="8" max="8" width="12.75390625" style="0" bestFit="1" customWidth="1"/>
    <col min="9" max="9" width="12.25390625" style="0" bestFit="1" customWidth="1"/>
  </cols>
  <sheetData>
    <row r="1" spans="1:7" ht="12.75" customHeight="1">
      <c r="A1" s="7"/>
      <c r="B1" s="7"/>
      <c r="C1" s="7"/>
      <c r="D1" s="36"/>
      <c r="E1" s="287" t="s">
        <v>27</v>
      </c>
      <c r="F1" s="287"/>
      <c r="G1" s="287"/>
    </row>
    <row r="2" spans="1:7" ht="12.75" customHeight="1">
      <c r="A2" s="7"/>
      <c r="B2" s="7"/>
      <c r="C2" s="7"/>
      <c r="D2" s="7"/>
      <c r="E2" s="268" t="s">
        <v>26</v>
      </c>
      <c r="F2" s="268"/>
      <c r="G2" s="268"/>
    </row>
    <row r="3" spans="1:7" ht="12.75" customHeight="1">
      <c r="A3" s="7"/>
      <c r="B3" s="7"/>
      <c r="C3" s="7"/>
      <c r="D3" s="7"/>
      <c r="E3" s="268" t="s">
        <v>350</v>
      </c>
      <c r="F3" s="268"/>
      <c r="G3" s="268"/>
    </row>
    <row r="4" spans="1:7" ht="12.75" customHeight="1">
      <c r="A4" s="7"/>
      <c r="B4" s="7"/>
      <c r="C4" s="7"/>
      <c r="D4" s="7"/>
      <c r="E4" s="7" t="s">
        <v>385</v>
      </c>
      <c r="F4" s="7"/>
      <c r="G4" s="7"/>
    </row>
    <row r="5" spans="1:7" ht="12.75" customHeight="1">
      <c r="A5" s="7"/>
      <c r="B5" s="7"/>
      <c r="C5" s="7"/>
      <c r="D5" s="36"/>
      <c r="E5" s="36"/>
      <c r="F5" s="7"/>
      <c r="G5" s="7"/>
    </row>
    <row r="6" spans="1:7" ht="17.25" customHeight="1">
      <c r="A6" s="286" t="s">
        <v>359</v>
      </c>
      <c r="B6" s="286"/>
      <c r="C6" s="286"/>
      <c r="D6" s="286"/>
      <c r="E6" s="286"/>
      <c r="F6" s="286"/>
      <c r="G6" s="286"/>
    </row>
    <row r="7" spans="1:7" ht="17.25" customHeight="1">
      <c r="A7" s="286"/>
      <c r="B7" s="286"/>
      <c r="C7" s="286"/>
      <c r="D7" s="286"/>
      <c r="E7" s="286"/>
      <c r="F7" s="286"/>
      <c r="G7" s="286"/>
    </row>
    <row r="8" spans="1:7" ht="12.75" customHeight="1">
      <c r="A8" s="286"/>
      <c r="B8" s="286"/>
      <c r="C8" s="286"/>
      <c r="D8" s="286"/>
      <c r="E8" s="286"/>
      <c r="F8" s="286"/>
      <c r="G8" s="286"/>
    </row>
    <row r="9" spans="1:7" ht="15">
      <c r="A9" s="7"/>
      <c r="B9" s="7"/>
      <c r="C9" s="7"/>
      <c r="D9" s="7"/>
      <c r="E9" s="37"/>
      <c r="F9" s="7"/>
      <c r="G9" s="37" t="s">
        <v>54</v>
      </c>
    </row>
    <row r="10" spans="1:7" ht="45">
      <c r="A10" s="280" t="s">
        <v>59</v>
      </c>
      <c r="B10" s="280" t="s">
        <v>60</v>
      </c>
      <c r="C10" s="283" t="s">
        <v>61</v>
      </c>
      <c r="D10" s="284"/>
      <c r="E10" s="285"/>
      <c r="F10" s="38" t="s">
        <v>63</v>
      </c>
      <c r="G10" s="281" t="s">
        <v>0</v>
      </c>
    </row>
    <row r="11" spans="1:7" ht="37.5" customHeight="1">
      <c r="A11" s="280"/>
      <c r="B11" s="280"/>
      <c r="C11" s="281" t="s">
        <v>62</v>
      </c>
      <c r="D11" s="277" t="s">
        <v>352</v>
      </c>
      <c r="E11" s="277" t="s">
        <v>353</v>
      </c>
      <c r="F11" s="282" t="s">
        <v>62</v>
      </c>
      <c r="G11" s="281"/>
    </row>
    <row r="12" spans="1:7" ht="23.25" customHeight="1">
      <c r="A12" s="280"/>
      <c r="B12" s="280"/>
      <c r="C12" s="281"/>
      <c r="D12" s="278"/>
      <c r="E12" s="278"/>
      <c r="F12" s="282"/>
      <c r="G12" s="281"/>
    </row>
    <row r="13" spans="1:7" ht="33" customHeight="1">
      <c r="A13" s="280"/>
      <c r="B13" s="280"/>
      <c r="C13" s="281"/>
      <c r="D13" s="279"/>
      <c r="E13" s="279"/>
      <c r="F13" s="282"/>
      <c r="G13" s="281"/>
    </row>
    <row r="14" spans="1:7" ht="18.75" customHeight="1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</row>
    <row r="15" spans="1:7" ht="31.5">
      <c r="A15" s="94" t="s">
        <v>1</v>
      </c>
      <c r="B15" s="39" t="s">
        <v>363</v>
      </c>
      <c r="C15" s="40">
        <f>SUM(C16:C17)</f>
        <v>105.575</v>
      </c>
      <c r="D15" s="41">
        <f>SUM(D16:D17)</f>
        <v>0</v>
      </c>
      <c r="E15" s="41">
        <f>SUM(E16:E17)</f>
        <v>0</v>
      </c>
      <c r="F15" s="207">
        <f>SUM(F16:F17)</f>
        <v>0</v>
      </c>
      <c r="G15" s="223">
        <f>SUM(G16:G17)</f>
        <v>105.575</v>
      </c>
    </row>
    <row r="16" spans="1:7" ht="39" customHeight="1" hidden="1" outlineLevel="1">
      <c r="A16" s="95" t="s">
        <v>64</v>
      </c>
      <c r="B16" s="42" t="s">
        <v>65</v>
      </c>
      <c r="C16" s="43"/>
      <c r="D16" s="44"/>
      <c r="E16" s="44"/>
      <c r="F16" s="208"/>
      <c r="G16" s="224">
        <f>+C16+F16</f>
        <v>0</v>
      </c>
    </row>
    <row r="17" spans="1:7" ht="15" collapsed="1">
      <c r="A17" s="95" t="s">
        <v>66</v>
      </c>
      <c r="B17" s="42" t="s">
        <v>67</v>
      </c>
      <c r="C17" s="43">
        <v>105.575</v>
      </c>
      <c r="D17" s="44"/>
      <c r="E17" s="44"/>
      <c r="F17" s="208"/>
      <c r="G17" s="224">
        <f aca="true" t="shared" si="0" ref="G17:G76">+C17+F17</f>
        <v>105.575</v>
      </c>
    </row>
    <row r="18" spans="1:7" ht="31.5">
      <c r="A18" s="96" t="s">
        <v>2</v>
      </c>
      <c r="B18" s="45" t="s">
        <v>364</v>
      </c>
      <c r="C18" s="46">
        <f>SUM(C19:C28)</f>
        <v>5321.549999999999</v>
      </c>
      <c r="D18" s="47">
        <f>SUM(D19:D28)</f>
        <v>2682.114</v>
      </c>
      <c r="E18" s="47">
        <f>SUM(E19:E28)</f>
        <v>297.045</v>
      </c>
      <c r="F18" s="209">
        <f>SUM(F19:F28)</f>
        <v>134.337</v>
      </c>
      <c r="G18" s="225">
        <f>SUM(G19:G28)</f>
        <v>5455.887</v>
      </c>
    </row>
    <row r="19" spans="1:7" ht="15">
      <c r="A19" s="95" t="s">
        <v>68</v>
      </c>
      <c r="B19" s="42" t="s">
        <v>69</v>
      </c>
      <c r="C19" s="43">
        <v>2590.423</v>
      </c>
      <c r="D19" s="44">
        <v>1664.073</v>
      </c>
      <c r="E19" s="44">
        <v>247.497</v>
      </c>
      <c r="F19" s="210"/>
      <c r="G19" s="226">
        <f t="shared" si="0"/>
        <v>2590.423</v>
      </c>
    </row>
    <row r="20" spans="1:7" ht="60" hidden="1" outlineLevel="1">
      <c r="A20" s="95" t="s">
        <v>96</v>
      </c>
      <c r="B20" s="42" t="s">
        <v>97</v>
      </c>
      <c r="C20" s="43"/>
      <c r="D20" s="44"/>
      <c r="E20" s="44"/>
      <c r="F20" s="210"/>
      <c r="G20" s="224">
        <f t="shared" si="0"/>
        <v>0</v>
      </c>
    </row>
    <row r="21" spans="1:7" ht="15" collapsed="1">
      <c r="A21" s="95" t="s">
        <v>70</v>
      </c>
      <c r="B21" s="42" t="s">
        <v>71</v>
      </c>
      <c r="C21" s="43">
        <v>159.9</v>
      </c>
      <c r="D21" s="44"/>
      <c r="E21" s="44"/>
      <c r="F21" s="208"/>
      <c r="G21" s="224">
        <f t="shared" si="0"/>
        <v>159.9</v>
      </c>
    </row>
    <row r="22" spans="1:7" ht="30.75" customHeight="1">
      <c r="A22" s="95" t="s">
        <v>72</v>
      </c>
      <c r="B22" s="42" t="s">
        <v>73</v>
      </c>
      <c r="C22" s="43">
        <v>649</v>
      </c>
      <c r="D22" s="44"/>
      <c r="E22" s="44"/>
      <c r="F22" s="208"/>
      <c r="G22" s="224">
        <f t="shared" si="0"/>
        <v>649</v>
      </c>
    </row>
    <row r="23" spans="1:7" s="1" customFormat="1" ht="15" hidden="1" outlineLevel="1">
      <c r="A23" s="95">
        <v>120400</v>
      </c>
      <c r="B23" s="42" t="s">
        <v>74</v>
      </c>
      <c r="C23" s="43"/>
      <c r="D23" s="44"/>
      <c r="E23" s="44"/>
      <c r="F23" s="208"/>
      <c r="G23" s="224">
        <f t="shared" si="0"/>
        <v>0</v>
      </c>
    </row>
    <row r="24" spans="1:7" ht="30" collapsed="1">
      <c r="A24" s="95" t="s">
        <v>76</v>
      </c>
      <c r="B24" s="42" t="s">
        <v>77</v>
      </c>
      <c r="C24" s="43">
        <v>12.87</v>
      </c>
      <c r="D24" s="44"/>
      <c r="E24" s="44"/>
      <c r="F24" s="208"/>
      <c r="G24" s="224">
        <f t="shared" si="0"/>
        <v>12.87</v>
      </c>
    </row>
    <row r="25" spans="1:7" ht="30">
      <c r="A25" s="95" t="s">
        <v>78</v>
      </c>
      <c r="B25" s="42" t="s">
        <v>79</v>
      </c>
      <c r="C25" s="43">
        <v>111.258</v>
      </c>
      <c r="D25" s="44"/>
      <c r="E25" s="44"/>
      <c r="F25" s="208"/>
      <c r="G25" s="224">
        <f t="shared" si="0"/>
        <v>111.258</v>
      </c>
    </row>
    <row r="26" spans="1:7" ht="15" hidden="1" outlineLevel="1">
      <c r="A26" s="95" t="s">
        <v>80</v>
      </c>
      <c r="B26" s="42" t="s">
        <v>81</v>
      </c>
      <c r="C26" s="43"/>
      <c r="D26" s="44"/>
      <c r="E26" s="44"/>
      <c r="F26" s="208"/>
      <c r="G26" s="224">
        <f t="shared" si="0"/>
        <v>0</v>
      </c>
    </row>
    <row r="27" spans="1:7" ht="38.25" customHeight="1" hidden="1" outlineLevel="1">
      <c r="A27" s="95" t="s">
        <v>82</v>
      </c>
      <c r="B27" s="50" t="s">
        <v>83</v>
      </c>
      <c r="C27" s="43"/>
      <c r="D27" s="44"/>
      <c r="E27" s="44"/>
      <c r="F27" s="208"/>
      <c r="G27" s="224">
        <f t="shared" si="0"/>
        <v>0</v>
      </c>
    </row>
    <row r="28" spans="1:7" ht="15" collapsed="1">
      <c r="A28" s="95" t="s">
        <v>66</v>
      </c>
      <c r="B28" s="42" t="s">
        <v>67</v>
      </c>
      <c r="C28" s="43">
        <v>1798.099</v>
      </c>
      <c r="D28" s="44">
        <v>1018.041</v>
      </c>
      <c r="E28" s="44">
        <v>49.548</v>
      </c>
      <c r="F28" s="208">
        <v>134.337</v>
      </c>
      <c r="G28" s="224">
        <f t="shared" si="0"/>
        <v>1932.436</v>
      </c>
    </row>
    <row r="29" spans="1:8" ht="31.5">
      <c r="A29" s="96" t="s">
        <v>3</v>
      </c>
      <c r="B29" s="45" t="s">
        <v>29</v>
      </c>
      <c r="C29" s="51">
        <f>SUM(C30:C45)</f>
        <v>37816.433999999994</v>
      </c>
      <c r="D29" s="52">
        <f>SUM(D30:D45)</f>
        <v>22544.899999999994</v>
      </c>
      <c r="E29" s="52">
        <f>SUM(E30:E45)</f>
        <v>7657.585</v>
      </c>
      <c r="F29" s="211">
        <f>SUM(F30:F45)</f>
        <v>130.786</v>
      </c>
      <c r="G29" s="227">
        <f>SUM(G30:G45)</f>
        <v>37947.22</v>
      </c>
      <c r="H29" s="182"/>
    </row>
    <row r="30" spans="1:8" ht="45">
      <c r="A30" s="95" t="s">
        <v>84</v>
      </c>
      <c r="B30" s="42" t="s">
        <v>85</v>
      </c>
      <c r="C30" s="43">
        <v>7728.364</v>
      </c>
      <c r="D30" s="44">
        <v>3873.838</v>
      </c>
      <c r="E30" s="44">
        <v>2202.311</v>
      </c>
      <c r="F30" s="208"/>
      <c r="G30" s="224">
        <f t="shared" si="0"/>
        <v>7728.364</v>
      </c>
      <c r="H30" s="182"/>
    </row>
    <row r="31" spans="1:7" ht="45">
      <c r="A31" s="95" t="s">
        <v>86</v>
      </c>
      <c r="B31" s="42" t="s">
        <v>87</v>
      </c>
      <c r="C31" s="43">
        <v>5739.934</v>
      </c>
      <c r="D31" s="44">
        <v>3324.223</v>
      </c>
      <c r="E31" s="44">
        <v>1145.608</v>
      </c>
      <c r="F31" s="208"/>
      <c r="G31" s="224">
        <f t="shared" si="0"/>
        <v>5739.934</v>
      </c>
    </row>
    <row r="32" spans="1:7" ht="30">
      <c r="A32" s="95" t="s">
        <v>88</v>
      </c>
      <c r="B32" s="42" t="s">
        <v>89</v>
      </c>
      <c r="C32" s="43">
        <v>1183.718</v>
      </c>
      <c r="D32" s="44">
        <v>772.304</v>
      </c>
      <c r="E32" s="44">
        <v>223</v>
      </c>
      <c r="F32" s="208"/>
      <c r="G32" s="224">
        <f t="shared" si="0"/>
        <v>1183.718</v>
      </c>
    </row>
    <row r="33" spans="1:7" ht="60">
      <c r="A33" s="95" t="s">
        <v>90</v>
      </c>
      <c r="B33" s="42" t="s">
        <v>91</v>
      </c>
      <c r="C33" s="43">
        <v>13509.303</v>
      </c>
      <c r="D33" s="44">
        <v>8881.358</v>
      </c>
      <c r="E33" s="44">
        <v>2659.065</v>
      </c>
      <c r="F33" s="208"/>
      <c r="G33" s="224">
        <f t="shared" si="0"/>
        <v>13509.303</v>
      </c>
    </row>
    <row r="34" spans="1:7" ht="122.25" customHeight="1">
      <c r="A34" s="95" t="s">
        <v>92</v>
      </c>
      <c r="B34" s="42" t="s">
        <v>93</v>
      </c>
      <c r="C34" s="43">
        <v>6366.915</v>
      </c>
      <c r="D34" s="44">
        <v>3453.391</v>
      </c>
      <c r="E34" s="44">
        <v>1067.04</v>
      </c>
      <c r="F34" s="208">
        <v>3.863</v>
      </c>
      <c r="G34" s="224">
        <f t="shared" si="0"/>
        <v>6370.778</v>
      </c>
    </row>
    <row r="35" spans="1:7" ht="30">
      <c r="A35" s="95" t="s">
        <v>94</v>
      </c>
      <c r="B35" s="42" t="s">
        <v>95</v>
      </c>
      <c r="C35" s="43">
        <v>1428.598</v>
      </c>
      <c r="D35" s="44">
        <v>722.284</v>
      </c>
      <c r="E35" s="44">
        <v>186.142</v>
      </c>
      <c r="F35" s="208">
        <v>86.652</v>
      </c>
      <c r="G35" s="224">
        <f t="shared" si="0"/>
        <v>1515.25</v>
      </c>
    </row>
    <row r="36" spans="1:7" s="1" customFormat="1" ht="60">
      <c r="A36" s="95" t="s">
        <v>96</v>
      </c>
      <c r="B36" s="42" t="s">
        <v>97</v>
      </c>
      <c r="C36" s="43">
        <v>1463.543</v>
      </c>
      <c r="D36" s="44">
        <v>1247.724</v>
      </c>
      <c r="E36" s="44">
        <v>156.945</v>
      </c>
      <c r="F36" s="208">
        <v>34.871</v>
      </c>
      <c r="G36" s="224">
        <f t="shared" si="0"/>
        <v>1498.414</v>
      </c>
    </row>
    <row r="37" spans="1:7" ht="30">
      <c r="A37" s="95" t="s">
        <v>98</v>
      </c>
      <c r="B37" s="42" t="s">
        <v>99</v>
      </c>
      <c r="C37" s="43">
        <v>147.814</v>
      </c>
      <c r="D37" s="44">
        <v>60.604</v>
      </c>
      <c r="E37" s="44"/>
      <c r="F37" s="208"/>
      <c r="G37" s="224">
        <f t="shared" si="0"/>
        <v>147.814</v>
      </c>
    </row>
    <row r="38" spans="1:7" ht="30">
      <c r="A38" s="95" t="s">
        <v>100</v>
      </c>
      <c r="B38" s="42" t="s">
        <v>101</v>
      </c>
      <c r="C38" s="43">
        <v>82.28</v>
      </c>
      <c r="D38" s="44">
        <v>68.724</v>
      </c>
      <c r="E38" s="44">
        <v>2.558</v>
      </c>
      <c r="F38" s="208"/>
      <c r="G38" s="224">
        <f t="shared" si="0"/>
        <v>82.28</v>
      </c>
    </row>
    <row r="39" spans="1:7" ht="15">
      <c r="A39" s="95" t="s">
        <v>102</v>
      </c>
      <c r="B39" s="42" t="s">
        <v>103</v>
      </c>
      <c r="C39" s="43">
        <v>26.616</v>
      </c>
      <c r="D39" s="44">
        <v>25.253</v>
      </c>
      <c r="E39" s="44"/>
      <c r="F39" s="208"/>
      <c r="G39" s="224">
        <f t="shared" si="0"/>
        <v>26.616</v>
      </c>
    </row>
    <row r="40" spans="1:7" ht="15">
      <c r="A40" s="95" t="s">
        <v>104</v>
      </c>
      <c r="B40" s="42" t="s">
        <v>105</v>
      </c>
      <c r="C40" s="43">
        <v>139.349</v>
      </c>
      <c r="D40" s="44">
        <v>115.197</v>
      </c>
      <c r="E40" s="44">
        <v>14.916</v>
      </c>
      <c r="F40" s="208"/>
      <c r="G40" s="224">
        <f t="shared" si="0"/>
        <v>139.349</v>
      </c>
    </row>
    <row r="41" spans="1:7" ht="15" hidden="1" outlineLevel="1">
      <c r="A41" s="95" t="s">
        <v>106</v>
      </c>
      <c r="B41" s="42" t="s">
        <v>107</v>
      </c>
      <c r="C41" s="43"/>
      <c r="D41" s="44"/>
      <c r="E41" s="44"/>
      <c r="F41" s="208"/>
      <c r="G41" s="224">
        <f t="shared" si="0"/>
        <v>0</v>
      </c>
    </row>
    <row r="42" spans="1:7" ht="51.75" customHeight="1" hidden="1" outlineLevel="1">
      <c r="A42" s="95" t="s">
        <v>108</v>
      </c>
      <c r="B42" s="42" t="s">
        <v>109</v>
      </c>
      <c r="C42" s="43"/>
      <c r="D42" s="44"/>
      <c r="E42" s="44"/>
      <c r="F42" s="208"/>
      <c r="G42" s="224">
        <f t="shared" si="0"/>
        <v>0</v>
      </c>
    </row>
    <row r="43" spans="1:7" ht="120" hidden="1" outlineLevel="1" collapsed="1">
      <c r="A43" s="95" t="s">
        <v>110</v>
      </c>
      <c r="B43" s="53" t="s">
        <v>354</v>
      </c>
      <c r="C43" s="43"/>
      <c r="D43" s="44"/>
      <c r="E43" s="44"/>
      <c r="F43" s="208"/>
      <c r="G43" s="224">
        <f t="shared" si="0"/>
        <v>0</v>
      </c>
    </row>
    <row r="44" spans="1:7" ht="15" hidden="1" outlineLevel="1">
      <c r="A44" s="95" t="s">
        <v>80</v>
      </c>
      <c r="B44" s="42" t="s">
        <v>81</v>
      </c>
      <c r="C44" s="43"/>
      <c r="D44" s="44"/>
      <c r="E44" s="44"/>
      <c r="F44" s="208"/>
      <c r="G44" s="224">
        <f t="shared" si="0"/>
        <v>0</v>
      </c>
    </row>
    <row r="45" spans="1:7" ht="75" collapsed="1">
      <c r="A45" s="54" t="s">
        <v>111</v>
      </c>
      <c r="B45" s="53" t="s">
        <v>112</v>
      </c>
      <c r="C45" s="43"/>
      <c r="D45" s="44"/>
      <c r="E45" s="44"/>
      <c r="F45" s="208">
        <v>5.4</v>
      </c>
      <c r="G45" s="224">
        <f t="shared" si="0"/>
        <v>5.4</v>
      </c>
    </row>
    <row r="46" spans="1:7" ht="47.25">
      <c r="A46" s="96" t="s">
        <v>4</v>
      </c>
      <c r="B46" s="45" t="s">
        <v>365</v>
      </c>
      <c r="C46" s="46">
        <f>SUM(C47:C64)</f>
        <v>130439.26800000001</v>
      </c>
      <c r="D46" s="47">
        <f>SUM(D47:D64)</f>
        <v>72013.83</v>
      </c>
      <c r="E46" s="47">
        <f>SUM(E47:E64)</f>
        <v>19475.067999999996</v>
      </c>
      <c r="F46" s="209">
        <f>SUM(F47:F64)</f>
        <v>3030.4320000000002</v>
      </c>
      <c r="G46" s="225">
        <f>SUM(G47:G64)</f>
        <v>133469.7</v>
      </c>
    </row>
    <row r="47" spans="1:7" ht="15">
      <c r="A47" s="95" t="s">
        <v>113</v>
      </c>
      <c r="B47" s="42" t="s">
        <v>114</v>
      </c>
      <c r="C47" s="43">
        <f>27344.035+399.8</f>
        <v>27743.835</v>
      </c>
      <c r="D47" s="44">
        <v>15862.873</v>
      </c>
      <c r="E47" s="44">
        <v>3873.029</v>
      </c>
      <c r="F47" s="208">
        <v>975.703</v>
      </c>
      <c r="G47" s="224">
        <f t="shared" si="0"/>
        <v>28719.538</v>
      </c>
    </row>
    <row r="48" spans="1:7" ht="90">
      <c r="A48" s="95" t="s">
        <v>115</v>
      </c>
      <c r="B48" s="42" t="s">
        <v>116</v>
      </c>
      <c r="C48" s="43">
        <f>67949.856+100+200+1100.2+878.018</f>
        <v>70228.074</v>
      </c>
      <c r="D48" s="44">
        <f>39589.031+396+144.144</f>
        <v>40129.175</v>
      </c>
      <c r="E48" s="44">
        <f>11388.943+184.203</f>
        <v>11573.145999999999</v>
      </c>
      <c r="F48" s="208">
        <v>886.621</v>
      </c>
      <c r="G48" s="224">
        <f t="shared" si="0"/>
        <v>71114.69499999999</v>
      </c>
    </row>
    <row r="49" spans="1:7" ht="18" customHeight="1">
      <c r="A49" s="95" t="s">
        <v>117</v>
      </c>
      <c r="B49" s="42" t="s">
        <v>118</v>
      </c>
      <c r="C49" s="43">
        <v>3575.13</v>
      </c>
      <c r="D49" s="44">
        <v>1984.057</v>
      </c>
      <c r="E49" s="44">
        <v>479.693</v>
      </c>
      <c r="F49" s="208"/>
      <c r="G49" s="224">
        <f t="shared" si="0"/>
        <v>3575.13</v>
      </c>
    </row>
    <row r="50" spans="1:7" ht="30">
      <c r="A50" s="95" t="s">
        <v>119</v>
      </c>
      <c r="B50" s="42" t="s">
        <v>120</v>
      </c>
      <c r="C50" s="43">
        <v>933.739</v>
      </c>
      <c r="D50" s="44">
        <v>494.151</v>
      </c>
      <c r="E50" s="44">
        <v>292.273</v>
      </c>
      <c r="F50" s="208"/>
      <c r="G50" s="224">
        <f t="shared" si="0"/>
        <v>933.739</v>
      </c>
    </row>
    <row r="51" spans="1:7" ht="15">
      <c r="A51" s="95" t="s">
        <v>121</v>
      </c>
      <c r="B51" s="42" t="s">
        <v>122</v>
      </c>
      <c r="C51" s="43">
        <v>2203.54</v>
      </c>
      <c r="D51" s="44">
        <v>1744.515</v>
      </c>
      <c r="E51" s="44">
        <v>185.218</v>
      </c>
      <c r="F51" s="208"/>
      <c r="G51" s="224">
        <f t="shared" si="0"/>
        <v>2203.54</v>
      </c>
    </row>
    <row r="52" spans="1:7" ht="15">
      <c r="A52" s="95" t="s">
        <v>123</v>
      </c>
      <c r="B52" s="42" t="s">
        <v>124</v>
      </c>
      <c r="C52" s="43">
        <v>6232.357</v>
      </c>
      <c r="D52" s="44">
        <v>2672.747</v>
      </c>
      <c r="E52" s="44">
        <v>884.075</v>
      </c>
      <c r="F52" s="208">
        <v>175.928</v>
      </c>
      <c r="G52" s="224">
        <f t="shared" si="0"/>
        <v>6408.285</v>
      </c>
    </row>
    <row r="53" spans="1:7" ht="75">
      <c r="A53" s="95" t="s">
        <v>125</v>
      </c>
      <c r="B53" s="42" t="s">
        <v>126</v>
      </c>
      <c r="C53" s="43">
        <v>2076.296</v>
      </c>
      <c r="D53" s="44">
        <v>1347.045</v>
      </c>
      <c r="E53" s="44">
        <v>520.905</v>
      </c>
      <c r="F53" s="208">
        <v>104.506</v>
      </c>
      <c r="G53" s="224">
        <f t="shared" si="0"/>
        <v>2180.8019999999997</v>
      </c>
    </row>
    <row r="54" spans="1:7" ht="30">
      <c r="A54" s="95" t="s">
        <v>127</v>
      </c>
      <c r="B54" s="42" t="s">
        <v>128</v>
      </c>
      <c r="C54" s="43">
        <v>71.239</v>
      </c>
      <c r="D54" s="44">
        <v>62.046</v>
      </c>
      <c r="E54" s="44">
        <v>6.487</v>
      </c>
      <c r="F54" s="208">
        <v>0.212</v>
      </c>
      <c r="G54" s="224">
        <f t="shared" si="0"/>
        <v>71.45100000000001</v>
      </c>
    </row>
    <row r="55" spans="1:7" ht="15">
      <c r="A55" s="95" t="s">
        <v>129</v>
      </c>
      <c r="B55" s="42" t="s">
        <v>130</v>
      </c>
      <c r="C55" s="43">
        <v>1158.073</v>
      </c>
      <c r="D55" s="44">
        <v>989.477</v>
      </c>
      <c r="E55" s="44">
        <v>136.421</v>
      </c>
      <c r="F55" s="208">
        <v>2.908</v>
      </c>
      <c r="G55" s="224">
        <f t="shared" si="0"/>
        <v>1160.981</v>
      </c>
    </row>
    <row r="56" spans="1:7" ht="15">
      <c r="A56" s="95" t="s">
        <v>131</v>
      </c>
      <c r="B56" s="42" t="s">
        <v>132</v>
      </c>
      <c r="C56" s="43">
        <v>3106.265</v>
      </c>
      <c r="D56" s="44">
        <v>2515.344</v>
      </c>
      <c r="E56" s="44">
        <v>375.525</v>
      </c>
      <c r="F56" s="208">
        <v>15.056</v>
      </c>
      <c r="G56" s="224">
        <f t="shared" si="0"/>
        <v>3121.321</v>
      </c>
    </row>
    <row r="57" spans="1:7" ht="46.5" customHeight="1">
      <c r="A57" s="95" t="s">
        <v>133</v>
      </c>
      <c r="B57" s="42" t="s">
        <v>134</v>
      </c>
      <c r="C57" s="43">
        <v>257.467</v>
      </c>
      <c r="D57" s="44">
        <v>166.476</v>
      </c>
      <c r="E57" s="44">
        <v>3.864</v>
      </c>
      <c r="F57" s="208"/>
      <c r="G57" s="224">
        <f t="shared" si="0"/>
        <v>257.467</v>
      </c>
    </row>
    <row r="58" spans="1:7" ht="15">
      <c r="A58" s="95" t="s">
        <v>135</v>
      </c>
      <c r="B58" s="42" t="s">
        <v>136</v>
      </c>
      <c r="C58" s="43">
        <v>886.623</v>
      </c>
      <c r="D58" s="44">
        <v>802.208</v>
      </c>
      <c r="E58" s="44">
        <v>9.511</v>
      </c>
      <c r="F58" s="208"/>
      <c r="G58" s="224">
        <f t="shared" si="0"/>
        <v>886.623</v>
      </c>
    </row>
    <row r="59" spans="1:7" ht="120" hidden="1" outlineLevel="1">
      <c r="A59" s="95" t="s">
        <v>110</v>
      </c>
      <c r="B59" s="42" t="s">
        <v>354</v>
      </c>
      <c r="C59" s="43"/>
      <c r="D59" s="44"/>
      <c r="E59" s="44"/>
      <c r="F59" s="208"/>
      <c r="G59" s="224">
        <f t="shared" si="0"/>
        <v>0</v>
      </c>
    </row>
    <row r="60" spans="1:7" ht="45" collapsed="1">
      <c r="A60" s="95" t="s">
        <v>345</v>
      </c>
      <c r="B60" s="42" t="s">
        <v>346</v>
      </c>
      <c r="C60" s="43">
        <v>5175</v>
      </c>
      <c r="D60" s="44"/>
      <c r="E60" s="44"/>
      <c r="F60" s="208"/>
      <c r="G60" s="224">
        <f t="shared" si="0"/>
        <v>5175</v>
      </c>
    </row>
    <row r="61" spans="1:9" ht="30">
      <c r="A61" s="95" t="s">
        <v>137</v>
      </c>
      <c r="B61" s="42" t="s">
        <v>138</v>
      </c>
      <c r="C61" s="43">
        <v>6389.187</v>
      </c>
      <c r="D61" s="44">
        <v>2871.043</v>
      </c>
      <c r="E61" s="44">
        <v>1109.767</v>
      </c>
      <c r="F61" s="208">
        <v>860.642</v>
      </c>
      <c r="G61" s="224">
        <f t="shared" si="0"/>
        <v>7249.829</v>
      </c>
      <c r="I61" s="182"/>
    </row>
    <row r="62" spans="1:7" ht="30">
      <c r="A62" s="95" t="s">
        <v>139</v>
      </c>
      <c r="B62" s="42" t="s">
        <v>140</v>
      </c>
      <c r="C62" s="43">
        <v>212.939</v>
      </c>
      <c r="D62" s="43">
        <v>212.939</v>
      </c>
      <c r="E62" s="44"/>
      <c r="F62" s="208">
        <v>8.38</v>
      </c>
      <c r="G62" s="224">
        <f t="shared" si="0"/>
        <v>221.319</v>
      </c>
    </row>
    <row r="63" spans="1:7" ht="15" hidden="1" outlineLevel="1">
      <c r="A63" s="95" t="s">
        <v>80</v>
      </c>
      <c r="B63" s="42" t="s">
        <v>81</v>
      </c>
      <c r="C63" s="43"/>
      <c r="D63" s="44"/>
      <c r="E63" s="44"/>
      <c r="F63" s="208"/>
      <c r="G63" s="224">
        <f t="shared" si="0"/>
        <v>0</v>
      </c>
    </row>
    <row r="64" spans="1:7" ht="15" collapsed="1">
      <c r="A64" s="95">
        <v>110201</v>
      </c>
      <c r="B64" s="42" t="s">
        <v>141</v>
      </c>
      <c r="C64" s="43">
        <v>189.504</v>
      </c>
      <c r="D64" s="44">
        <v>159.734</v>
      </c>
      <c r="E64" s="44">
        <v>25.154</v>
      </c>
      <c r="F64" s="208">
        <v>0.476</v>
      </c>
      <c r="G64" s="224">
        <f t="shared" si="0"/>
        <v>189.98</v>
      </c>
    </row>
    <row r="65" spans="1:7" ht="47.25">
      <c r="A65" s="96" t="s">
        <v>142</v>
      </c>
      <c r="B65" s="45" t="s">
        <v>366</v>
      </c>
      <c r="C65" s="51">
        <f>+C66+C67</f>
        <v>396.361</v>
      </c>
      <c r="D65" s="52">
        <f>+D66+D67</f>
        <v>337.822</v>
      </c>
      <c r="E65" s="52">
        <f>+E66+E67</f>
        <v>16.631</v>
      </c>
      <c r="F65" s="211">
        <f>+F66+F67</f>
        <v>0</v>
      </c>
      <c r="G65" s="227">
        <f>+G66+G67</f>
        <v>396.361</v>
      </c>
    </row>
    <row r="66" spans="1:7" ht="30">
      <c r="A66" s="95">
        <v>210110</v>
      </c>
      <c r="B66" s="42" t="s">
        <v>143</v>
      </c>
      <c r="C66" s="43">
        <v>396.361</v>
      </c>
      <c r="D66" s="44">
        <v>337.822</v>
      </c>
      <c r="E66" s="44">
        <v>16.631</v>
      </c>
      <c r="F66" s="208"/>
      <c r="G66" s="224">
        <f t="shared" si="0"/>
        <v>396.361</v>
      </c>
    </row>
    <row r="67" spans="1:7" ht="15" hidden="1" outlineLevel="1">
      <c r="A67" s="95" t="s">
        <v>66</v>
      </c>
      <c r="B67" s="42" t="s">
        <v>67</v>
      </c>
      <c r="C67" s="43"/>
      <c r="D67" s="44"/>
      <c r="E67" s="44"/>
      <c r="F67" s="208"/>
      <c r="G67" s="224">
        <f t="shared" si="0"/>
        <v>0</v>
      </c>
    </row>
    <row r="68" spans="1:8" ht="63" collapsed="1">
      <c r="A68" s="96" t="s">
        <v>5</v>
      </c>
      <c r="B68" s="45" t="s">
        <v>367</v>
      </c>
      <c r="C68" s="51">
        <f>SUM(C69:C89)</f>
        <v>56006.944</v>
      </c>
      <c r="D68" s="52">
        <f>SUM(D69:D89)</f>
        <v>11631.589</v>
      </c>
      <c r="E68" s="52">
        <f>SUM(E69:E89)</f>
        <v>4270.884</v>
      </c>
      <c r="F68" s="211">
        <f>SUM(F69:F89)</f>
        <v>1439.6149999999998</v>
      </c>
      <c r="G68" s="227">
        <f>SUM(G69:G89)</f>
        <v>57446.558999999994</v>
      </c>
      <c r="H68" s="182"/>
    </row>
    <row r="69" spans="1:9" ht="45">
      <c r="A69" s="97" t="s">
        <v>144</v>
      </c>
      <c r="B69" s="50" t="s">
        <v>145</v>
      </c>
      <c r="C69" s="43">
        <v>283.32</v>
      </c>
      <c r="D69" s="44"/>
      <c r="E69" s="44"/>
      <c r="F69" s="208"/>
      <c r="G69" s="224">
        <f t="shared" si="0"/>
        <v>283.32</v>
      </c>
      <c r="H69" s="182"/>
      <c r="I69" s="182"/>
    </row>
    <row r="70" spans="1:8" ht="45" hidden="1" outlineLevel="1">
      <c r="A70" s="97" t="s">
        <v>146</v>
      </c>
      <c r="B70" s="50" t="s">
        <v>147</v>
      </c>
      <c r="C70" s="43"/>
      <c r="D70" s="44"/>
      <c r="E70" s="44"/>
      <c r="F70" s="208"/>
      <c r="G70" s="224">
        <f t="shared" si="0"/>
        <v>0</v>
      </c>
      <c r="H70">
        <f>(0*1000)/1000000</f>
        <v>0</v>
      </c>
    </row>
    <row r="71" spans="1:8" ht="30" collapsed="1">
      <c r="A71" s="95" t="s">
        <v>148</v>
      </c>
      <c r="B71" s="42" t="s">
        <v>149</v>
      </c>
      <c r="C71" s="43">
        <v>2186.031</v>
      </c>
      <c r="D71" s="44"/>
      <c r="E71" s="44"/>
      <c r="F71" s="208"/>
      <c r="G71" s="224">
        <f t="shared" si="0"/>
        <v>2186.031</v>
      </c>
      <c r="H71" s="182"/>
    </row>
    <row r="72" spans="1:8" ht="15" hidden="1" outlineLevel="1">
      <c r="A72" s="95" t="s">
        <v>150</v>
      </c>
      <c r="B72" s="42" t="s">
        <v>151</v>
      </c>
      <c r="C72" s="55"/>
      <c r="D72" s="56"/>
      <c r="E72" s="44"/>
      <c r="F72" s="208"/>
      <c r="G72" s="224">
        <f t="shared" si="0"/>
        <v>0</v>
      </c>
      <c r="H72">
        <f>(0*1000)/1000000</f>
        <v>0</v>
      </c>
    </row>
    <row r="73" spans="1:8" ht="30" hidden="1" outlineLevel="1">
      <c r="A73" s="95" t="s">
        <v>152</v>
      </c>
      <c r="B73" s="42" t="s">
        <v>153</v>
      </c>
      <c r="C73" s="43"/>
      <c r="D73" s="44"/>
      <c r="E73" s="44"/>
      <c r="F73" s="208"/>
      <c r="G73" s="224">
        <f t="shared" si="0"/>
        <v>0</v>
      </c>
      <c r="H73">
        <f>(279900*1000)/1000000</f>
        <v>279.9</v>
      </c>
    </row>
    <row r="74" spans="1:7" ht="30" collapsed="1">
      <c r="A74" s="95" t="s">
        <v>75</v>
      </c>
      <c r="B74" s="42" t="s">
        <v>154</v>
      </c>
      <c r="C74" s="43">
        <v>279.9</v>
      </c>
      <c r="D74" s="44"/>
      <c r="E74" s="44"/>
      <c r="F74" s="208"/>
      <c r="G74" s="224">
        <f t="shared" si="0"/>
        <v>279.9</v>
      </c>
    </row>
    <row r="75" spans="1:9" ht="30">
      <c r="A75" s="95" t="s">
        <v>155</v>
      </c>
      <c r="B75" s="42" t="s">
        <v>156</v>
      </c>
      <c r="C75" s="43">
        <v>31.08</v>
      </c>
      <c r="D75" s="44"/>
      <c r="E75" s="44"/>
      <c r="F75" s="208"/>
      <c r="G75" s="224">
        <f t="shared" si="0"/>
        <v>31.08</v>
      </c>
      <c r="I75" s="182"/>
    </row>
    <row r="76" spans="1:9" ht="30" customHeight="1">
      <c r="A76" s="95" t="s">
        <v>157</v>
      </c>
      <c r="B76" s="42" t="s">
        <v>158</v>
      </c>
      <c r="C76" s="43">
        <v>195.99</v>
      </c>
      <c r="D76" s="44"/>
      <c r="E76" s="44"/>
      <c r="F76" s="208"/>
      <c r="G76" s="224">
        <f t="shared" si="0"/>
        <v>195.99</v>
      </c>
      <c r="I76" s="182"/>
    </row>
    <row r="77" spans="1:9" ht="30">
      <c r="A77" s="95" t="s">
        <v>159</v>
      </c>
      <c r="B77" s="42" t="s">
        <v>160</v>
      </c>
      <c r="C77" s="43">
        <f>2483.356+100</f>
        <v>2583.356</v>
      </c>
      <c r="D77" s="44">
        <v>1601.669</v>
      </c>
      <c r="E77" s="44">
        <v>252.394</v>
      </c>
      <c r="F77" s="208">
        <v>127.982</v>
      </c>
      <c r="G77" s="224">
        <f aca="true" t="shared" si="1" ref="G77:G136">+C77+F77</f>
        <v>2711.338</v>
      </c>
      <c r="I77" s="182"/>
    </row>
    <row r="78" spans="1:9" ht="44.25" customHeight="1">
      <c r="A78" s="95" t="s">
        <v>161</v>
      </c>
      <c r="B78" s="42" t="s">
        <v>162</v>
      </c>
      <c r="C78" s="43">
        <f>17871.492+200+300</f>
        <v>18371.492</v>
      </c>
      <c r="D78" s="44">
        <v>8907.507</v>
      </c>
      <c r="E78" s="44">
        <v>3591.873</v>
      </c>
      <c r="F78" s="208">
        <v>1307.466</v>
      </c>
      <c r="G78" s="224">
        <f t="shared" si="1"/>
        <v>19678.958</v>
      </c>
      <c r="I78" s="182"/>
    </row>
    <row r="79" spans="1:9" ht="30">
      <c r="A79" s="95" t="s">
        <v>163</v>
      </c>
      <c r="B79" s="42" t="s">
        <v>164</v>
      </c>
      <c r="C79" s="43">
        <v>1795.48</v>
      </c>
      <c r="D79" s="44">
        <v>792.594</v>
      </c>
      <c r="E79" s="44">
        <v>395.469</v>
      </c>
      <c r="F79" s="208">
        <v>4.167</v>
      </c>
      <c r="G79" s="224">
        <f t="shared" si="1"/>
        <v>1799.647</v>
      </c>
      <c r="I79" s="182"/>
    </row>
    <row r="80" spans="1:9" ht="44.25" customHeight="1">
      <c r="A80" s="95" t="s">
        <v>165</v>
      </c>
      <c r="B80" s="42" t="s">
        <v>134</v>
      </c>
      <c r="C80" s="55">
        <v>43.478</v>
      </c>
      <c r="D80" s="56">
        <v>23.813</v>
      </c>
      <c r="E80" s="56"/>
      <c r="F80" s="212"/>
      <c r="G80" s="228">
        <f t="shared" si="1"/>
        <v>43.478</v>
      </c>
      <c r="I80" s="182"/>
    </row>
    <row r="81" spans="1:9" ht="30">
      <c r="A81" s="95" t="s">
        <v>166</v>
      </c>
      <c r="B81" s="42" t="s">
        <v>167</v>
      </c>
      <c r="C81" s="43">
        <v>505.712</v>
      </c>
      <c r="D81" s="44">
        <v>306.006</v>
      </c>
      <c r="E81" s="44">
        <v>31.148</v>
      </c>
      <c r="F81" s="208"/>
      <c r="G81" s="224">
        <f t="shared" si="1"/>
        <v>505.712</v>
      </c>
      <c r="I81" s="182"/>
    </row>
    <row r="82" spans="1:7" ht="15">
      <c r="A82" s="95" t="s">
        <v>168</v>
      </c>
      <c r="B82" s="42" t="s">
        <v>169</v>
      </c>
      <c r="C82" s="43"/>
      <c r="D82" s="44"/>
      <c r="E82" s="44"/>
      <c r="F82" s="208"/>
      <c r="G82" s="224">
        <f t="shared" si="1"/>
        <v>0</v>
      </c>
    </row>
    <row r="83" spans="1:7" ht="45">
      <c r="A83" s="95" t="s">
        <v>170</v>
      </c>
      <c r="B83" s="42" t="s">
        <v>355</v>
      </c>
      <c r="C83" s="43">
        <v>27524.844</v>
      </c>
      <c r="D83" s="44"/>
      <c r="E83" s="44"/>
      <c r="F83" s="208"/>
      <c r="G83" s="224">
        <f t="shared" si="1"/>
        <v>27524.844</v>
      </c>
    </row>
    <row r="84" spans="1:7" ht="120" hidden="1" outlineLevel="1">
      <c r="A84" s="54" t="s">
        <v>171</v>
      </c>
      <c r="B84" s="53" t="s">
        <v>354</v>
      </c>
      <c r="C84" s="43"/>
      <c r="D84" s="44"/>
      <c r="E84" s="44"/>
      <c r="F84" s="208"/>
      <c r="G84" s="224">
        <f t="shared" si="1"/>
        <v>0</v>
      </c>
    </row>
    <row r="85" spans="1:7" ht="60" collapsed="1">
      <c r="A85" s="54" t="s">
        <v>172</v>
      </c>
      <c r="B85" s="53" t="s">
        <v>173</v>
      </c>
      <c r="C85" s="43">
        <v>45.55</v>
      </c>
      <c r="D85" s="44"/>
      <c r="E85" s="44"/>
      <c r="F85" s="208"/>
      <c r="G85" s="224">
        <f t="shared" si="1"/>
        <v>45.55</v>
      </c>
    </row>
    <row r="86" spans="1:7" ht="30">
      <c r="A86" s="54" t="s">
        <v>174</v>
      </c>
      <c r="B86" s="53" t="s">
        <v>175</v>
      </c>
      <c r="C86" s="43">
        <v>8.64</v>
      </c>
      <c r="D86" s="44"/>
      <c r="E86" s="44"/>
      <c r="F86" s="208"/>
      <c r="G86" s="224">
        <f t="shared" si="1"/>
        <v>8.64</v>
      </c>
    </row>
    <row r="87" spans="1:7" ht="45">
      <c r="A87" s="95" t="s">
        <v>176</v>
      </c>
      <c r="B87" s="42" t="s">
        <v>177</v>
      </c>
      <c r="C87" s="43">
        <v>1425.339</v>
      </c>
      <c r="D87" s="44"/>
      <c r="E87" s="44"/>
      <c r="F87" s="208"/>
      <c r="G87" s="224">
        <f t="shared" si="1"/>
        <v>1425.339</v>
      </c>
    </row>
    <row r="88" spans="1:7" ht="45.75" customHeight="1">
      <c r="A88" s="95" t="s">
        <v>178</v>
      </c>
      <c r="B88" s="42" t="s">
        <v>179</v>
      </c>
      <c r="C88" s="43">
        <v>726.732</v>
      </c>
      <c r="D88" s="44"/>
      <c r="E88" s="44"/>
      <c r="F88" s="208"/>
      <c r="G88" s="224">
        <f t="shared" si="1"/>
        <v>726.732</v>
      </c>
    </row>
    <row r="89" spans="1:7" ht="15">
      <c r="A89" s="95" t="s">
        <v>66</v>
      </c>
      <c r="B89" s="42" t="s">
        <v>215</v>
      </c>
      <c r="C89" s="43"/>
      <c r="D89" s="44"/>
      <c r="E89" s="44"/>
      <c r="F89" s="208"/>
      <c r="G89" s="224">
        <f t="shared" si="1"/>
        <v>0</v>
      </c>
    </row>
    <row r="90" spans="1:7" ht="48.75" customHeight="1">
      <c r="A90" s="98" t="s">
        <v>180</v>
      </c>
      <c r="B90" s="45" t="s">
        <v>344</v>
      </c>
      <c r="C90" s="57">
        <f>+C91</f>
        <v>19.3</v>
      </c>
      <c r="D90" s="58">
        <f>+D91</f>
        <v>0</v>
      </c>
      <c r="E90" s="58">
        <f>+E91</f>
        <v>0</v>
      </c>
      <c r="F90" s="213">
        <f>+F91</f>
        <v>0</v>
      </c>
      <c r="G90" s="229">
        <f>+G91</f>
        <v>19.3</v>
      </c>
    </row>
    <row r="91" spans="1:7" ht="15">
      <c r="A91" s="95" t="s">
        <v>66</v>
      </c>
      <c r="B91" s="42" t="s">
        <v>67</v>
      </c>
      <c r="C91" s="43">
        <v>19.3</v>
      </c>
      <c r="D91" s="44"/>
      <c r="E91" s="44"/>
      <c r="F91" s="208"/>
      <c r="G91" s="224">
        <f t="shared" si="1"/>
        <v>19.3</v>
      </c>
    </row>
    <row r="92" spans="1:9" ht="47.25">
      <c r="A92" s="96" t="s">
        <v>6</v>
      </c>
      <c r="B92" s="45" t="s">
        <v>368</v>
      </c>
      <c r="C92" s="57">
        <f>SUM(C93:C103)</f>
        <v>7727.566999999999</v>
      </c>
      <c r="D92" s="58">
        <f>SUM(D93:D103)</f>
        <v>2977.938</v>
      </c>
      <c r="E92" s="58">
        <f>SUM(E93:E103)</f>
        <v>924.8650000000001</v>
      </c>
      <c r="F92" s="213">
        <f>SUM(F93:F103)</f>
        <v>314.18</v>
      </c>
      <c r="G92" s="229">
        <f>SUM(G93:G103)</f>
        <v>8041.746999999999</v>
      </c>
      <c r="I92" s="256"/>
    </row>
    <row r="93" spans="1:7" ht="30">
      <c r="A93" s="95" t="s">
        <v>181</v>
      </c>
      <c r="B93" s="42" t="s">
        <v>182</v>
      </c>
      <c r="C93" s="43">
        <v>187.877</v>
      </c>
      <c r="D93" s="44">
        <v>163.523</v>
      </c>
      <c r="E93" s="44">
        <v>11.182</v>
      </c>
      <c r="F93" s="208"/>
      <c r="G93" s="224">
        <f t="shared" si="1"/>
        <v>187.877</v>
      </c>
    </row>
    <row r="94" spans="1:7" ht="30">
      <c r="A94" s="95" t="s">
        <v>183</v>
      </c>
      <c r="B94" s="53" t="s">
        <v>184</v>
      </c>
      <c r="C94" s="43">
        <v>1.6</v>
      </c>
      <c r="D94" s="44"/>
      <c r="E94" s="44"/>
      <c r="F94" s="208"/>
      <c r="G94" s="224">
        <f t="shared" si="1"/>
        <v>1.6</v>
      </c>
    </row>
    <row r="95" spans="1:7" ht="30">
      <c r="A95" s="95" t="s">
        <v>185</v>
      </c>
      <c r="B95" s="42" t="s">
        <v>186</v>
      </c>
      <c r="C95" s="43">
        <v>20.629</v>
      </c>
      <c r="D95" s="44"/>
      <c r="E95" s="44"/>
      <c r="F95" s="208"/>
      <c r="G95" s="224">
        <f t="shared" si="1"/>
        <v>20.629</v>
      </c>
    </row>
    <row r="96" spans="1:7" ht="15">
      <c r="A96" s="95" t="s">
        <v>76</v>
      </c>
      <c r="B96" s="42" t="s">
        <v>187</v>
      </c>
      <c r="C96" s="43">
        <f>1522.606+23.798</f>
        <v>1546.404</v>
      </c>
      <c r="D96" s="44">
        <v>904.262</v>
      </c>
      <c r="E96" s="44">
        <v>259.583</v>
      </c>
      <c r="F96" s="212"/>
      <c r="G96" s="228">
        <f t="shared" si="1"/>
        <v>1546.404</v>
      </c>
    </row>
    <row r="97" spans="1:8" ht="45">
      <c r="A97" s="95">
        <v>130104</v>
      </c>
      <c r="B97" s="42" t="s">
        <v>188</v>
      </c>
      <c r="C97" s="43">
        <v>256.317</v>
      </c>
      <c r="D97" s="44">
        <v>172.404</v>
      </c>
      <c r="E97" s="44">
        <v>2.545</v>
      </c>
      <c r="F97" s="208"/>
      <c r="G97" s="224">
        <f t="shared" si="1"/>
        <v>256.317</v>
      </c>
      <c r="H97" s="182"/>
    </row>
    <row r="98" spans="1:7" ht="30">
      <c r="A98" s="95" t="s">
        <v>342</v>
      </c>
      <c r="B98" s="42" t="s">
        <v>343</v>
      </c>
      <c r="C98" s="43">
        <f>653.81+60</f>
        <v>713.81</v>
      </c>
      <c r="D98" s="44">
        <v>184.879</v>
      </c>
      <c r="E98" s="44">
        <v>0</v>
      </c>
      <c r="F98" s="208"/>
      <c r="G98" s="224">
        <f t="shared" si="1"/>
        <v>713.81</v>
      </c>
    </row>
    <row r="99" spans="1:7" ht="45">
      <c r="A99" s="95" t="s">
        <v>189</v>
      </c>
      <c r="B99" s="42" t="s">
        <v>190</v>
      </c>
      <c r="C99" s="59">
        <v>2043.261</v>
      </c>
      <c r="D99" s="48">
        <v>1136.887</v>
      </c>
      <c r="E99" s="48">
        <v>266.819</v>
      </c>
      <c r="F99" s="210">
        <v>28.58</v>
      </c>
      <c r="G99" s="226">
        <f t="shared" si="1"/>
        <v>2071.841</v>
      </c>
    </row>
    <row r="100" spans="1:7" ht="30">
      <c r="A100" s="95" t="s">
        <v>319</v>
      </c>
      <c r="B100" s="42" t="s">
        <v>320</v>
      </c>
      <c r="C100" s="43">
        <v>828.545</v>
      </c>
      <c r="D100" s="48">
        <v>415.983</v>
      </c>
      <c r="E100" s="48">
        <v>384.736</v>
      </c>
      <c r="F100" s="210">
        <v>285.6</v>
      </c>
      <c r="G100" s="226">
        <f t="shared" si="1"/>
        <v>1114.145</v>
      </c>
    </row>
    <row r="101" spans="1:7" ht="44.25" customHeight="1">
      <c r="A101" s="95" t="s">
        <v>191</v>
      </c>
      <c r="B101" s="60" t="s">
        <v>310</v>
      </c>
      <c r="C101" s="43">
        <v>20.313</v>
      </c>
      <c r="D101" s="44"/>
      <c r="E101" s="44"/>
      <c r="F101" s="208"/>
      <c r="G101" s="224">
        <f t="shared" si="1"/>
        <v>20.313</v>
      </c>
    </row>
    <row r="102" spans="1:7" ht="78.75" customHeight="1">
      <c r="A102" s="95" t="s">
        <v>192</v>
      </c>
      <c r="B102" s="53" t="s">
        <v>193</v>
      </c>
      <c r="C102" s="43">
        <f>990.951+90</f>
        <v>1080.951</v>
      </c>
      <c r="D102" s="44"/>
      <c r="E102" s="44"/>
      <c r="F102" s="208"/>
      <c r="G102" s="224">
        <f t="shared" si="1"/>
        <v>1080.951</v>
      </c>
    </row>
    <row r="103" spans="1:7" ht="15">
      <c r="A103" s="95">
        <v>130112</v>
      </c>
      <c r="B103" s="42" t="s">
        <v>194</v>
      </c>
      <c r="C103" s="43">
        <v>1027.86</v>
      </c>
      <c r="D103" s="44"/>
      <c r="E103" s="44"/>
      <c r="F103" s="208"/>
      <c r="G103" s="224">
        <f t="shared" si="1"/>
        <v>1027.86</v>
      </c>
    </row>
    <row r="104" spans="1:7" ht="31.5">
      <c r="A104" s="96" t="s">
        <v>7</v>
      </c>
      <c r="B104" s="45" t="s">
        <v>369</v>
      </c>
      <c r="C104" s="57">
        <f>SUM(C105:C108)</f>
        <v>606.057</v>
      </c>
      <c r="D104" s="58">
        <f>SUM(D105:D108)</f>
        <v>441.008</v>
      </c>
      <c r="E104" s="58">
        <f>SUM(E105:E108)</f>
        <v>63.559</v>
      </c>
      <c r="F104" s="213">
        <f>SUM(F105:F108)</f>
        <v>0</v>
      </c>
      <c r="G104" s="229">
        <f>SUM(G105:G108)</f>
        <v>606.057</v>
      </c>
    </row>
    <row r="105" spans="1:7" ht="15">
      <c r="A105" s="95" t="s">
        <v>195</v>
      </c>
      <c r="B105" s="42" t="s">
        <v>196</v>
      </c>
      <c r="C105" s="43">
        <v>560.927</v>
      </c>
      <c r="D105" s="44">
        <v>398.358</v>
      </c>
      <c r="E105" s="44">
        <v>61.774</v>
      </c>
      <c r="F105" s="208"/>
      <c r="G105" s="224">
        <f t="shared" si="1"/>
        <v>560.927</v>
      </c>
    </row>
    <row r="106" spans="1:7" ht="30" customHeight="1" hidden="1" outlineLevel="1">
      <c r="A106" s="95" t="s">
        <v>197</v>
      </c>
      <c r="B106" s="42" t="s">
        <v>198</v>
      </c>
      <c r="C106" s="43"/>
      <c r="D106" s="44"/>
      <c r="E106" s="44"/>
      <c r="F106" s="208"/>
      <c r="G106" s="224">
        <f t="shared" si="1"/>
        <v>0</v>
      </c>
    </row>
    <row r="107" spans="1:7" ht="15" hidden="1" outlineLevel="1">
      <c r="A107" s="95" t="s">
        <v>76</v>
      </c>
      <c r="B107" s="42" t="s">
        <v>215</v>
      </c>
      <c r="C107" s="43"/>
      <c r="D107" s="44"/>
      <c r="E107" s="44"/>
      <c r="F107" s="208"/>
      <c r="G107" s="224">
        <f t="shared" si="1"/>
        <v>0</v>
      </c>
    </row>
    <row r="108" spans="1:7" ht="33.75" customHeight="1" collapsed="1">
      <c r="A108" s="95" t="s">
        <v>199</v>
      </c>
      <c r="B108" s="61" t="s">
        <v>200</v>
      </c>
      <c r="C108" s="43">
        <v>45.13</v>
      </c>
      <c r="D108" s="44">
        <v>42.65</v>
      </c>
      <c r="E108" s="44">
        <v>1.785</v>
      </c>
      <c r="F108" s="208"/>
      <c r="G108" s="224">
        <f t="shared" si="1"/>
        <v>45.13</v>
      </c>
    </row>
    <row r="109" spans="1:7" ht="63">
      <c r="A109" s="96" t="s">
        <v>8</v>
      </c>
      <c r="B109" s="45" t="s">
        <v>370</v>
      </c>
      <c r="C109" s="46">
        <f>SUM(C110:C113)</f>
        <v>0</v>
      </c>
      <c r="D109" s="47">
        <f>SUM(D110:D113)</f>
        <v>0</v>
      </c>
      <c r="E109" s="47">
        <f>SUM(E110:E113)</f>
        <v>0</v>
      </c>
      <c r="F109" s="209">
        <f>SUM(F110:F113)</f>
        <v>8000</v>
      </c>
      <c r="G109" s="225">
        <f>SUM(G110:G113)</f>
        <v>8000</v>
      </c>
    </row>
    <row r="110" spans="1:7" ht="12.75" customHeight="1" hidden="1" outlineLevel="1">
      <c r="A110" s="95" t="s">
        <v>201</v>
      </c>
      <c r="B110" s="42" t="s">
        <v>202</v>
      </c>
      <c r="C110" s="55"/>
      <c r="D110" s="56"/>
      <c r="E110" s="44"/>
      <c r="F110" s="208"/>
      <c r="G110" s="224">
        <f t="shared" si="1"/>
        <v>0</v>
      </c>
    </row>
    <row r="111" spans="1:7" ht="15" hidden="1" outlineLevel="1">
      <c r="A111" s="95" t="s">
        <v>66</v>
      </c>
      <c r="B111" s="42" t="s">
        <v>67</v>
      </c>
      <c r="C111" s="43"/>
      <c r="D111" s="44"/>
      <c r="E111" s="44"/>
      <c r="F111" s="208"/>
      <c r="G111" s="224">
        <f t="shared" si="1"/>
        <v>0</v>
      </c>
    </row>
    <row r="112" spans="1:7" ht="60" collapsed="1">
      <c r="A112" s="95">
        <v>170703</v>
      </c>
      <c r="B112" s="42" t="s">
        <v>216</v>
      </c>
      <c r="C112" s="43"/>
      <c r="D112" s="44"/>
      <c r="E112" s="44"/>
      <c r="F112" s="208">
        <v>8000</v>
      </c>
      <c r="G112" s="224">
        <f t="shared" si="1"/>
        <v>8000</v>
      </c>
    </row>
    <row r="113" spans="1:7" ht="15" hidden="1" outlineLevel="1">
      <c r="A113" s="54" t="s">
        <v>80</v>
      </c>
      <c r="B113" s="53" t="s">
        <v>81</v>
      </c>
      <c r="C113" s="43"/>
      <c r="D113" s="44"/>
      <c r="E113" s="44"/>
      <c r="F113" s="208"/>
      <c r="G113" s="224">
        <f t="shared" si="1"/>
        <v>0</v>
      </c>
    </row>
    <row r="114" spans="1:7" ht="47.25" collapsed="1">
      <c r="A114" s="98" t="s">
        <v>30</v>
      </c>
      <c r="B114" s="45" t="s">
        <v>371</v>
      </c>
      <c r="C114" s="46">
        <f>SUM(C115:C115)</f>
        <v>1495.3</v>
      </c>
      <c r="D114" s="47">
        <f>SUM(D115:D115)</f>
        <v>0</v>
      </c>
      <c r="E114" s="47">
        <f>SUM(E115:E115)</f>
        <v>0</v>
      </c>
      <c r="F114" s="209">
        <f>SUM(F115:F115)</f>
        <v>0</v>
      </c>
      <c r="G114" s="225">
        <f>SUM(G115:G115)</f>
        <v>1495.3</v>
      </c>
    </row>
    <row r="115" spans="1:7" ht="15">
      <c r="A115" s="95" t="s">
        <v>66</v>
      </c>
      <c r="B115" s="42" t="s">
        <v>67</v>
      </c>
      <c r="C115" s="43">
        <v>1495.3</v>
      </c>
      <c r="D115" s="44"/>
      <c r="E115" s="44"/>
      <c r="F115" s="208"/>
      <c r="G115" s="224">
        <f t="shared" si="1"/>
        <v>1495.3</v>
      </c>
    </row>
    <row r="116" spans="1:8" ht="31.5">
      <c r="A116" s="96" t="s">
        <v>203</v>
      </c>
      <c r="B116" s="45" t="s">
        <v>372</v>
      </c>
      <c r="C116" s="46">
        <f>SUM(C117:C126)</f>
        <v>17620.096</v>
      </c>
      <c r="D116" s="47">
        <f>SUM(D117:D126)</f>
        <v>7931.901</v>
      </c>
      <c r="E116" s="47">
        <f>SUM(E117:E126)</f>
        <v>1957.454</v>
      </c>
      <c r="F116" s="209">
        <f>SUM(F117:F126)</f>
        <v>681.966</v>
      </c>
      <c r="G116" s="225">
        <f>SUM(G117:G126)</f>
        <v>18302.061999999998</v>
      </c>
      <c r="H116" s="182"/>
    </row>
    <row r="117" spans="1:9" ht="15">
      <c r="A117" s="95">
        <v>110102</v>
      </c>
      <c r="B117" s="42" t="s">
        <v>204</v>
      </c>
      <c r="C117" s="43">
        <v>3790.308</v>
      </c>
      <c r="D117" s="44"/>
      <c r="E117" s="44"/>
      <c r="F117" s="208"/>
      <c r="G117" s="224">
        <f t="shared" si="1"/>
        <v>3790.308</v>
      </c>
      <c r="I117" s="182"/>
    </row>
    <row r="118" spans="1:7" ht="45">
      <c r="A118" s="95">
        <v>110103</v>
      </c>
      <c r="B118" s="42" t="s">
        <v>205</v>
      </c>
      <c r="C118" s="43">
        <v>2046.594</v>
      </c>
      <c r="D118" s="44"/>
      <c r="E118" s="44"/>
      <c r="F118" s="208"/>
      <c r="G118" s="224">
        <f t="shared" si="1"/>
        <v>2046.594</v>
      </c>
    </row>
    <row r="119" spans="1:7" ht="30">
      <c r="A119" s="95" t="s">
        <v>206</v>
      </c>
      <c r="B119" s="42" t="s">
        <v>207</v>
      </c>
      <c r="C119" s="43"/>
      <c r="D119" s="44"/>
      <c r="E119" s="44"/>
      <c r="F119" s="208">
        <v>2.5</v>
      </c>
      <c r="G119" s="224">
        <f t="shared" si="1"/>
        <v>2.5</v>
      </c>
    </row>
    <row r="120" spans="1:7" ht="15">
      <c r="A120" s="95">
        <v>110201</v>
      </c>
      <c r="B120" s="42" t="s">
        <v>208</v>
      </c>
      <c r="C120" s="43">
        <v>2302.54</v>
      </c>
      <c r="D120" s="44">
        <v>1924.864</v>
      </c>
      <c r="E120" s="44">
        <v>303.246</v>
      </c>
      <c r="F120" s="208">
        <v>73.6</v>
      </c>
      <c r="G120" s="224">
        <f t="shared" si="1"/>
        <v>2376.14</v>
      </c>
    </row>
    <row r="121" spans="1:7" ht="15">
      <c r="A121" s="95">
        <v>110202</v>
      </c>
      <c r="B121" s="42" t="s">
        <v>209</v>
      </c>
      <c r="C121" s="43">
        <v>2333.348</v>
      </c>
      <c r="D121" s="44">
        <v>1310.212</v>
      </c>
      <c r="E121" s="44">
        <v>592.038</v>
      </c>
      <c r="F121" s="208">
        <v>45.9</v>
      </c>
      <c r="G121" s="224">
        <f t="shared" si="1"/>
        <v>2379.248</v>
      </c>
    </row>
    <row r="122" spans="1:9" ht="30">
      <c r="A122" s="95" t="s">
        <v>210</v>
      </c>
      <c r="B122" s="42" t="s">
        <v>211</v>
      </c>
      <c r="C122" s="43">
        <v>463.133</v>
      </c>
      <c r="D122" s="44">
        <v>237.861</v>
      </c>
      <c r="E122" s="44">
        <v>216.97</v>
      </c>
      <c r="F122" s="208">
        <v>55</v>
      </c>
      <c r="G122" s="224">
        <f t="shared" si="1"/>
        <v>518.133</v>
      </c>
      <c r="I122" s="182"/>
    </row>
    <row r="123" spans="1:7" ht="30">
      <c r="A123" s="95" t="s">
        <v>137</v>
      </c>
      <c r="B123" s="42" t="s">
        <v>138</v>
      </c>
      <c r="C123" s="43">
        <v>6169.935</v>
      </c>
      <c r="D123" s="44">
        <v>4114.111</v>
      </c>
      <c r="E123" s="44">
        <v>722.813</v>
      </c>
      <c r="F123" s="208">
        <v>497.866</v>
      </c>
      <c r="G123" s="224">
        <f t="shared" si="1"/>
        <v>6667.801</v>
      </c>
    </row>
    <row r="124" spans="1:7" ht="30" hidden="1" outlineLevel="1">
      <c r="A124" s="95" t="s">
        <v>94</v>
      </c>
      <c r="B124" s="42" t="s">
        <v>212</v>
      </c>
      <c r="C124" s="43"/>
      <c r="D124" s="44"/>
      <c r="E124" s="44"/>
      <c r="F124" s="208"/>
      <c r="G124" s="224">
        <f t="shared" si="1"/>
        <v>0</v>
      </c>
    </row>
    <row r="125" spans="1:7" ht="30" collapsed="1">
      <c r="A125" s="95" t="s">
        <v>213</v>
      </c>
      <c r="B125" s="42" t="s">
        <v>214</v>
      </c>
      <c r="C125" s="43">
        <v>514.238</v>
      </c>
      <c r="D125" s="44">
        <v>344.853</v>
      </c>
      <c r="E125" s="44">
        <v>122.387</v>
      </c>
      <c r="F125" s="208">
        <v>7.1</v>
      </c>
      <c r="G125" s="224">
        <f t="shared" si="1"/>
        <v>521.3380000000001</v>
      </c>
    </row>
    <row r="126" spans="1:7" ht="120" hidden="1" outlineLevel="1">
      <c r="A126" s="95" t="s">
        <v>110</v>
      </c>
      <c r="B126" s="53" t="s">
        <v>354</v>
      </c>
      <c r="C126" s="43"/>
      <c r="D126" s="44"/>
      <c r="E126" s="44"/>
      <c r="F126" s="208"/>
      <c r="G126" s="224">
        <f t="shared" si="1"/>
        <v>0</v>
      </c>
    </row>
    <row r="127" spans="1:7" ht="47.25" collapsed="1">
      <c r="A127" s="98" t="s">
        <v>9</v>
      </c>
      <c r="B127" s="45" t="s">
        <v>373</v>
      </c>
      <c r="C127" s="46">
        <f>+C128</f>
        <v>70.54</v>
      </c>
      <c r="D127" s="47">
        <f>+D128</f>
        <v>0</v>
      </c>
      <c r="E127" s="47">
        <f>+E128</f>
        <v>0</v>
      </c>
      <c r="F127" s="209">
        <f>+F128</f>
        <v>0</v>
      </c>
      <c r="G127" s="225">
        <f>+G128</f>
        <v>70.54</v>
      </c>
    </row>
    <row r="128" spans="1:7" ht="15">
      <c r="A128" s="95">
        <v>120400</v>
      </c>
      <c r="B128" s="42" t="s">
        <v>74</v>
      </c>
      <c r="C128" s="43">
        <v>70.54</v>
      </c>
      <c r="D128" s="44"/>
      <c r="E128" s="44"/>
      <c r="F128" s="208"/>
      <c r="G128" s="224">
        <f>+C128+F128</f>
        <v>70.54</v>
      </c>
    </row>
    <row r="129" spans="1:7" ht="47.25">
      <c r="A129" s="98" t="s">
        <v>10</v>
      </c>
      <c r="B129" s="45" t="s">
        <v>374</v>
      </c>
      <c r="C129" s="46">
        <f>SUM(C130:C136)</f>
        <v>0</v>
      </c>
      <c r="D129" s="47">
        <f>SUM(D130:D136)</f>
        <v>0</v>
      </c>
      <c r="E129" s="47">
        <f>SUM(E130:E136)</f>
        <v>0</v>
      </c>
      <c r="F129" s="209">
        <f>SUM(F130:F136)</f>
        <v>18</v>
      </c>
      <c r="G129" s="225">
        <f>SUM(G130:G136)</f>
        <v>18</v>
      </c>
    </row>
    <row r="130" spans="1:7" ht="15.75" hidden="1" outlineLevel="1">
      <c r="A130" s="95" t="s">
        <v>80</v>
      </c>
      <c r="B130" s="42" t="s">
        <v>81</v>
      </c>
      <c r="C130" s="62"/>
      <c r="D130" s="63"/>
      <c r="E130" s="47"/>
      <c r="F130" s="209"/>
      <c r="G130" s="230">
        <f t="shared" si="1"/>
        <v>0</v>
      </c>
    </row>
    <row r="131" spans="1:7" ht="60" hidden="1" outlineLevel="1">
      <c r="A131" s="95">
        <v>170703</v>
      </c>
      <c r="B131" s="42" t="s">
        <v>216</v>
      </c>
      <c r="C131" s="43"/>
      <c r="D131" s="44"/>
      <c r="E131" s="44"/>
      <c r="F131" s="208"/>
      <c r="G131" s="224">
        <f t="shared" si="1"/>
        <v>0</v>
      </c>
    </row>
    <row r="132" spans="1:7" ht="45" hidden="1" outlineLevel="1">
      <c r="A132" s="54">
        <v>250908</v>
      </c>
      <c r="B132" s="53" t="s">
        <v>217</v>
      </c>
      <c r="C132" s="43"/>
      <c r="D132" s="44"/>
      <c r="E132" s="44"/>
      <c r="F132" s="208"/>
      <c r="G132" s="224">
        <f t="shared" si="1"/>
        <v>0</v>
      </c>
    </row>
    <row r="133" spans="1:7" ht="45" hidden="1" outlineLevel="1">
      <c r="A133" s="54" t="s">
        <v>218</v>
      </c>
      <c r="B133" s="50" t="s">
        <v>219</v>
      </c>
      <c r="C133" s="43"/>
      <c r="D133" s="44"/>
      <c r="E133" s="44"/>
      <c r="F133" s="208"/>
      <c r="G133" s="224">
        <f t="shared" si="1"/>
        <v>0</v>
      </c>
    </row>
    <row r="134" spans="1:7" ht="75" collapsed="1">
      <c r="A134" s="54" t="s">
        <v>111</v>
      </c>
      <c r="B134" s="53" t="s">
        <v>112</v>
      </c>
      <c r="C134" s="43"/>
      <c r="D134" s="44"/>
      <c r="E134" s="44"/>
      <c r="F134" s="208">
        <v>18</v>
      </c>
      <c r="G134" s="224">
        <f t="shared" si="1"/>
        <v>18</v>
      </c>
    </row>
    <row r="135" spans="1:7" ht="39" customHeight="1" hidden="1" outlineLevel="1">
      <c r="A135" s="54" t="s">
        <v>220</v>
      </c>
      <c r="B135" s="53" t="s">
        <v>221</v>
      </c>
      <c r="C135" s="43"/>
      <c r="D135" s="44"/>
      <c r="E135" s="44"/>
      <c r="F135" s="208"/>
      <c r="G135" s="224">
        <f t="shared" si="1"/>
        <v>0</v>
      </c>
    </row>
    <row r="136" spans="1:7" ht="15" hidden="1" outlineLevel="1">
      <c r="A136" s="95" t="s">
        <v>66</v>
      </c>
      <c r="B136" s="42" t="s">
        <v>215</v>
      </c>
      <c r="C136" s="43"/>
      <c r="D136" s="44"/>
      <c r="E136" s="44"/>
      <c r="F136" s="208"/>
      <c r="G136" s="224">
        <f t="shared" si="1"/>
        <v>0</v>
      </c>
    </row>
    <row r="137" spans="1:7" ht="25.5" customHeight="1" hidden="1" outlineLevel="1">
      <c r="A137" s="98" t="s">
        <v>222</v>
      </c>
      <c r="B137" s="45" t="s">
        <v>223</v>
      </c>
      <c r="C137" s="46">
        <f>SUM(C138:C142)</f>
        <v>0</v>
      </c>
      <c r="D137" s="47">
        <f>SUM(D138:D142)</f>
        <v>0</v>
      </c>
      <c r="E137" s="47">
        <f>SUM(E138:E142)</f>
        <v>0</v>
      </c>
      <c r="F137" s="209">
        <f>SUM(F138:F142)</f>
        <v>0</v>
      </c>
      <c r="G137" s="225">
        <f>SUM(G138:G142)</f>
        <v>0</v>
      </c>
    </row>
    <row r="138" spans="1:7" ht="30" hidden="1" outlineLevel="1">
      <c r="A138" s="95">
        <v>240601</v>
      </c>
      <c r="B138" s="42" t="s">
        <v>224</v>
      </c>
      <c r="C138" s="43"/>
      <c r="D138" s="44"/>
      <c r="E138" s="44"/>
      <c r="F138" s="208"/>
      <c r="G138" s="224">
        <f aca="true" t="shared" si="2" ref="G138:G166">+C138+F138</f>
        <v>0</v>
      </c>
    </row>
    <row r="139" spans="1:7" ht="15" hidden="1" outlineLevel="1">
      <c r="A139" s="95">
        <v>240602</v>
      </c>
      <c r="B139" s="42" t="s">
        <v>225</v>
      </c>
      <c r="C139" s="43"/>
      <c r="D139" s="44"/>
      <c r="E139" s="44"/>
      <c r="F139" s="208"/>
      <c r="G139" s="224">
        <f t="shared" si="2"/>
        <v>0</v>
      </c>
    </row>
    <row r="140" spans="1:7" ht="45" hidden="1" outlineLevel="1">
      <c r="A140" s="95">
        <v>240603</v>
      </c>
      <c r="B140" s="42" t="s">
        <v>226</v>
      </c>
      <c r="C140" s="43"/>
      <c r="D140" s="44"/>
      <c r="E140" s="44"/>
      <c r="F140" s="208"/>
      <c r="G140" s="224">
        <f t="shared" si="2"/>
        <v>0</v>
      </c>
    </row>
    <row r="141" spans="1:7" ht="45" hidden="1" outlineLevel="1">
      <c r="A141" s="95">
        <v>240604</v>
      </c>
      <c r="B141" s="42" t="s">
        <v>227</v>
      </c>
      <c r="C141" s="43"/>
      <c r="D141" s="44"/>
      <c r="E141" s="44"/>
      <c r="F141" s="208"/>
      <c r="G141" s="224">
        <f t="shared" si="2"/>
        <v>0</v>
      </c>
    </row>
    <row r="142" spans="1:7" ht="30" hidden="1" outlineLevel="1">
      <c r="A142" s="95">
        <v>240605</v>
      </c>
      <c r="B142" s="42" t="s">
        <v>228</v>
      </c>
      <c r="C142" s="43"/>
      <c r="D142" s="44"/>
      <c r="E142" s="44"/>
      <c r="F142" s="208"/>
      <c r="G142" s="224">
        <f t="shared" si="2"/>
        <v>0</v>
      </c>
    </row>
    <row r="143" spans="1:7" ht="31.5" collapsed="1">
      <c r="A143" s="98" t="s">
        <v>12</v>
      </c>
      <c r="B143" s="45" t="s">
        <v>375</v>
      </c>
      <c r="C143" s="64">
        <f>+C145+C144</f>
        <v>70.733</v>
      </c>
      <c r="D143" s="65">
        <f>+D145+D144</f>
        <v>60.738</v>
      </c>
      <c r="E143" s="65">
        <f>+E145+E144</f>
        <v>6.114</v>
      </c>
      <c r="F143" s="214">
        <f>+F145+F144</f>
        <v>0</v>
      </c>
      <c r="G143" s="231">
        <f>+G145+G144</f>
        <v>70.733</v>
      </c>
    </row>
    <row r="144" spans="1:7" ht="15">
      <c r="A144" s="95" t="s">
        <v>68</v>
      </c>
      <c r="B144" s="42" t="s">
        <v>69</v>
      </c>
      <c r="C144" s="66">
        <v>70.733</v>
      </c>
      <c r="D144" s="67">
        <v>60.738</v>
      </c>
      <c r="E144" s="67">
        <v>6.114</v>
      </c>
      <c r="F144" s="215"/>
      <c r="G144" s="232">
        <f t="shared" si="2"/>
        <v>70.733</v>
      </c>
    </row>
    <row r="145" spans="1:7" ht="15" hidden="1" outlineLevel="1" collapsed="1">
      <c r="A145" s="95" t="s">
        <v>66</v>
      </c>
      <c r="B145" s="42" t="s">
        <v>215</v>
      </c>
      <c r="C145" s="66"/>
      <c r="D145" s="67"/>
      <c r="E145" s="44"/>
      <c r="F145" s="208"/>
      <c r="G145" s="224">
        <f t="shared" si="2"/>
        <v>0</v>
      </c>
    </row>
    <row r="146" spans="1:7" ht="47.25" collapsed="1">
      <c r="A146" s="98" t="s">
        <v>229</v>
      </c>
      <c r="B146" s="45" t="s">
        <v>376</v>
      </c>
      <c r="C146" s="46">
        <f>+C147</f>
        <v>43.847</v>
      </c>
      <c r="D146" s="47">
        <f>+D147</f>
        <v>0</v>
      </c>
      <c r="E146" s="47">
        <f>+E147</f>
        <v>0</v>
      </c>
      <c r="F146" s="209">
        <f>+F147</f>
        <v>0</v>
      </c>
      <c r="G146" s="225">
        <f>+G147</f>
        <v>43.847</v>
      </c>
    </row>
    <row r="147" spans="1:7" ht="15">
      <c r="A147" s="95" t="s">
        <v>66</v>
      </c>
      <c r="B147" s="42" t="s">
        <v>215</v>
      </c>
      <c r="C147" s="43">
        <v>43.847</v>
      </c>
      <c r="D147" s="44"/>
      <c r="E147" s="44"/>
      <c r="F147" s="208"/>
      <c r="G147" s="224">
        <f t="shared" si="2"/>
        <v>43.847</v>
      </c>
    </row>
    <row r="148" spans="1:7" ht="63">
      <c r="A148" s="98" t="s">
        <v>13</v>
      </c>
      <c r="B148" s="45" t="s">
        <v>377</v>
      </c>
      <c r="C148" s="46">
        <f>+C150+C151+C149</f>
        <v>0</v>
      </c>
      <c r="D148" s="47">
        <f>+D150+D151+D149</f>
        <v>0</v>
      </c>
      <c r="E148" s="47">
        <f>+E150+E151+E149</f>
        <v>0</v>
      </c>
      <c r="F148" s="209">
        <f>+F150+F151+F149</f>
        <v>102.7</v>
      </c>
      <c r="G148" s="225">
        <f>+G150+G151+G149</f>
        <v>102.7</v>
      </c>
    </row>
    <row r="149" spans="1:7" ht="15.75" customHeight="1">
      <c r="A149" s="97" t="s">
        <v>230</v>
      </c>
      <c r="B149" s="50" t="s">
        <v>231</v>
      </c>
      <c r="C149" s="62"/>
      <c r="D149" s="63"/>
      <c r="E149" s="63"/>
      <c r="F149" s="216">
        <v>102.7</v>
      </c>
      <c r="G149" s="230">
        <f t="shared" si="2"/>
        <v>102.7</v>
      </c>
    </row>
    <row r="150" spans="1:7" ht="15" hidden="1" outlineLevel="1">
      <c r="A150" s="95" t="s">
        <v>66</v>
      </c>
      <c r="B150" s="42" t="s">
        <v>215</v>
      </c>
      <c r="C150" s="43"/>
      <c r="D150" s="44"/>
      <c r="E150" s="44"/>
      <c r="F150" s="208"/>
      <c r="G150" s="224">
        <f t="shared" si="2"/>
        <v>0</v>
      </c>
    </row>
    <row r="151" spans="1:7" ht="45" hidden="1" outlineLevel="1">
      <c r="A151" s="95" t="s">
        <v>232</v>
      </c>
      <c r="B151" s="50" t="s">
        <v>233</v>
      </c>
      <c r="C151" s="62"/>
      <c r="D151" s="63"/>
      <c r="E151" s="47"/>
      <c r="F151" s="209"/>
      <c r="G151" s="230">
        <f t="shared" si="2"/>
        <v>0</v>
      </c>
    </row>
    <row r="152" spans="1:7" ht="31.5" collapsed="1">
      <c r="A152" s="96" t="s">
        <v>14</v>
      </c>
      <c r="B152" s="45" t="s">
        <v>380</v>
      </c>
      <c r="C152" s="46">
        <f>SUM(C153:C156)+SUM(C158:C164)</f>
        <v>192120.219</v>
      </c>
      <c r="D152" s="47">
        <f>SUM(D153:D156)+SUM(D158:D164)</f>
        <v>0</v>
      </c>
      <c r="E152" s="47">
        <f>SUM(E153:E156)+SUM(E158:E164)</f>
        <v>0</v>
      </c>
      <c r="F152" s="209">
        <f>SUM(F153:F156)+SUM(F158:F164)</f>
        <v>48068.283</v>
      </c>
      <c r="G152" s="225">
        <f>SUM(G153:G156)+SUM(G158:G164)</f>
        <v>240188.502</v>
      </c>
    </row>
    <row r="153" spans="1:7" ht="15" hidden="1" outlineLevel="1">
      <c r="A153" s="95">
        <v>250102</v>
      </c>
      <c r="B153" s="53" t="s">
        <v>234</v>
      </c>
      <c r="C153" s="43"/>
      <c r="D153" s="44"/>
      <c r="E153" s="44"/>
      <c r="F153" s="208"/>
      <c r="G153" s="224">
        <f t="shared" si="2"/>
        <v>0</v>
      </c>
    </row>
    <row r="154" spans="1:7" ht="45" hidden="1" outlineLevel="1">
      <c r="A154" s="54" t="s">
        <v>235</v>
      </c>
      <c r="B154" s="50" t="s">
        <v>236</v>
      </c>
      <c r="C154" s="43"/>
      <c r="D154" s="44"/>
      <c r="E154" s="44"/>
      <c r="F154" s="208"/>
      <c r="G154" s="224">
        <f t="shared" si="2"/>
        <v>0</v>
      </c>
    </row>
    <row r="155" spans="1:7" ht="27.75" customHeight="1" hidden="1" outlineLevel="1">
      <c r="A155" s="54" t="s">
        <v>237</v>
      </c>
      <c r="B155" s="50" t="s">
        <v>238</v>
      </c>
      <c r="C155" s="43"/>
      <c r="D155" s="44"/>
      <c r="E155" s="44"/>
      <c r="F155" s="208"/>
      <c r="G155" s="224">
        <f t="shared" si="2"/>
        <v>0</v>
      </c>
    </row>
    <row r="156" spans="1:7" ht="27" customHeight="1" hidden="1" outlineLevel="1">
      <c r="A156" s="68" t="s">
        <v>239</v>
      </c>
      <c r="B156" s="69" t="s">
        <v>240</v>
      </c>
      <c r="C156" s="70"/>
      <c r="D156" s="71"/>
      <c r="E156" s="71"/>
      <c r="F156" s="217"/>
      <c r="G156" s="233">
        <f t="shared" si="2"/>
        <v>0</v>
      </c>
    </row>
    <row r="157" spans="1:7" ht="15.75" hidden="1" outlineLevel="1">
      <c r="A157" s="99"/>
      <c r="B157" s="72" t="s">
        <v>241</v>
      </c>
      <c r="C157" s="73">
        <f>+C15+C18+C29+C46+C65+C68+C90+C92+C104+C116+C127+C129+C143+C146+C152+C109+C114+C148+C137</f>
        <v>449859.791</v>
      </c>
      <c r="D157" s="73">
        <f>+D15+D18+D29+D46+D65+D68+D90+D92+D104+D116+D127+D129+D143+D146+D152+D109+D114+D148+D137</f>
        <v>120621.84</v>
      </c>
      <c r="E157" s="73">
        <f>+E15+E18+E29+E46+E65+E68+E90+E92+E104+E116+E127+E129+E143+E146+E152+E109+E114+E148+E137</f>
        <v>34669.205</v>
      </c>
      <c r="F157" s="218">
        <f>+F15+F18+F29+F46+F65+F68+F90+F92+F104+F116+F127+F129+F143+F146+F152+F109+F114+F148+F137</f>
        <v>61920.299</v>
      </c>
      <c r="G157" s="73">
        <f>+G15+G18+G29+G46+G65+G68+G90+G92+G104+G116+G127+G129+G143+G146+G152+G109+G114+G148+G137</f>
        <v>511780.0900000001</v>
      </c>
    </row>
    <row r="158" spans="1:8" ht="90" collapsed="1">
      <c r="A158" s="100">
        <v>250326</v>
      </c>
      <c r="B158" s="74" t="s">
        <v>242</v>
      </c>
      <c r="C158" s="75">
        <v>145302.162</v>
      </c>
      <c r="D158" s="76"/>
      <c r="E158" s="76"/>
      <c r="F158" s="219"/>
      <c r="G158" s="234">
        <f t="shared" si="2"/>
        <v>145302.162</v>
      </c>
      <c r="H158" s="182"/>
    </row>
    <row r="159" spans="1:8" ht="120">
      <c r="A159" s="95" t="s">
        <v>243</v>
      </c>
      <c r="B159" s="60" t="s">
        <v>244</v>
      </c>
      <c r="C159" s="43">
        <v>20289.582</v>
      </c>
      <c r="D159" s="44"/>
      <c r="E159" s="44"/>
      <c r="F159" s="208">
        <v>48068.283</v>
      </c>
      <c r="G159" s="224">
        <f t="shared" si="2"/>
        <v>68357.865</v>
      </c>
      <c r="H159" s="182"/>
    </row>
    <row r="160" spans="1:7" ht="198" customHeight="1">
      <c r="A160" s="95" t="s">
        <v>245</v>
      </c>
      <c r="B160" s="60" t="s">
        <v>246</v>
      </c>
      <c r="C160" s="43">
        <v>19904.88</v>
      </c>
      <c r="D160" s="77"/>
      <c r="E160" s="44"/>
      <c r="F160" s="208"/>
      <c r="G160" s="224">
        <f t="shared" si="2"/>
        <v>19904.88</v>
      </c>
    </row>
    <row r="161" spans="1:7" ht="75">
      <c r="A161" s="95" t="s">
        <v>247</v>
      </c>
      <c r="B161" s="60" t="s">
        <v>248</v>
      </c>
      <c r="C161" s="43">
        <v>3732.75</v>
      </c>
      <c r="D161" s="44"/>
      <c r="E161" s="44"/>
      <c r="F161" s="208"/>
      <c r="G161" s="224">
        <f t="shared" si="2"/>
        <v>3732.75</v>
      </c>
    </row>
    <row r="162" spans="1:7" ht="135" hidden="1" outlineLevel="1">
      <c r="A162" s="95" t="s">
        <v>317</v>
      </c>
      <c r="B162" s="60" t="s">
        <v>318</v>
      </c>
      <c r="C162" s="43"/>
      <c r="D162" s="44"/>
      <c r="E162" s="44"/>
      <c r="F162" s="208"/>
      <c r="G162" s="224">
        <f t="shared" si="2"/>
        <v>0</v>
      </c>
    </row>
    <row r="163" spans="1:7" ht="150" collapsed="1">
      <c r="A163" s="54" t="s">
        <v>249</v>
      </c>
      <c r="B163" s="60" t="s">
        <v>250</v>
      </c>
      <c r="C163" s="43">
        <v>1410.912</v>
      </c>
      <c r="D163" s="44"/>
      <c r="E163" s="44"/>
      <c r="F163" s="208"/>
      <c r="G163" s="224">
        <f t="shared" si="2"/>
        <v>1410.912</v>
      </c>
    </row>
    <row r="164" spans="1:7" ht="15">
      <c r="A164" s="54" t="s">
        <v>251</v>
      </c>
      <c r="B164" s="53" t="s">
        <v>252</v>
      </c>
      <c r="C164" s="43">
        <f>1429.05+50.883</f>
        <v>1479.933</v>
      </c>
      <c r="D164" s="44"/>
      <c r="E164" s="78"/>
      <c r="F164" s="220"/>
      <c r="G164" s="235">
        <f t="shared" si="2"/>
        <v>1479.933</v>
      </c>
    </row>
    <row r="165" spans="1:7" ht="15.75">
      <c r="A165" s="96" t="s">
        <v>253</v>
      </c>
      <c r="B165" s="45"/>
      <c r="C165" s="46">
        <f>+C166</f>
        <v>2000</v>
      </c>
      <c r="D165" s="47">
        <f>+D166</f>
        <v>0</v>
      </c>
      <c r="E165" s="47">
        <f>+E166</f>
        <v>0</v>
      </c>
      <c r="F165" s="209">
        <f>+F166</f>
        <v>0</v>
      </c>
      <c r="G165" s="225">
        <f>+G166</f>
        <v>2000</v>
      </c>
    </row>
    <row r="166" spans="1:7" ht="15">
      <c r="A166" s="101">
        <v>250102</v>
      </c>
      <c r="B166" s="79" t="s">
        <v>234</v>
      </c>
      <c r="C166" s="80">
        <v>2000</v>
      </c>
      <c r="D166" s="81"/>
      <c r="E166" s="81"/>
      <c r="F166" s="221"/>
      <c r="G166" s="236">
        <f t="shared" si="2"/>
        <v>2000</v>
      </c>
    </row>
    <row r="167" spans="1:7" ht="15.75">
      <c r="A167" s="82"/>
      <c r="B167" s="83" t="s">
        <v>254</v>
      </c>
      <c r="C167" s="84">
        <f>C157+C165</f>
        <v>451859.791</v>
      </c>
      <c r="D167" s="84">
        <f>D157+D165</f>
        <v>120621.84</v>
      </c>
      <c r="E167" s="84">
        <f>E157+E165</f>
        <v>34669.205</v>
      </c>
      <c r="F167" s="222">
        <f>F157+F165</f>
        <v>61920.299</v>
      </c>
      <c r="G167" s="237">
        <f>G157+G165</f>
        <v>513780.0900000001</v>
      </c>
    </row>
    <row r="168" spans="1:7" ht="15.75" hidden="1" outlineLevel="1">
      <c r="A168" s="85"/>
      <c r="B168" s="86"/>
      <c r="C168" s="87">
        <f>+доходи!C69</f>
        <v>451859.7911075249</v>
      </c>
      <c r="D168" s="87"/>
      <c r="E168" s="87"/>
      <c r="F168" s="87">
        <f>+доходи!D69</f>
        <v>61896.899000000005</v>
      </c>
      <c r="G168" s="87">
        <f>+доходи!E69</f>
        <v>513756.69010752486</v>
      </c>
    </row>
    <row r="169" spans="1:7" ht="15.75" hidden="1" outlineLevel="1">
      <c r="A169" s="85"/>
      <c r="B169" s="86"/>
      <c r="C169" s="87">
        <f>+C168-C167</f>
        <v>0.00010752485832199454</v>
      </c>
      <c r="D169" s="87"/>
      <c r="E169" s="87"/>
      <c r="F169" s="87">
        <f>+F168-F167-кредитув!M35</f>
        <v>5.8264504332328215E-12</v>
      </c>
      <c r="G169" s="87">
        <f>+G168-G167-кредитув!M35</f>
        <v>0.0001075247768369536</v>
      </c>
    </row>
    <row r="170" spans="1:7" ht="15.75" hidden="1" outlineLevel="1">
      <c r="A170" s="88"/>
      <c r="B170" s="90"/>
      <c r="C170" s="91">
        <v>229356.55902</v>
      </c>
      <c r="D170" s="91"/>
      <c r="E170" s="91"/>
      <c r="F170" s="91"/>
      <c r="G170" s="91"/>
    </row>
    <row r="171" spans="1:7" ht="15.75" hidden="1" outlineLevel="1">
      <c r="A171" s="88"/>
      <c r="B171" s="90"/>
      <c r="C171" s="89">
        <f>+C170+C169</f>
        <v>229356.55912752484</v>
      </c>
      <c r="D171" s="89"/>
      <c r="E171" s="89"/>
      <c r="F171" s="89"/>
      <c r="G171" s="89"/>
    </row>
    <row r="172" spans="1:7" ht="15.75" collapsed="1">
      <c r="A172" s="92"/>
      <c r="B172" s="92"/>
      <c r="C172" s="89"/>
      <c r="D172" s="89"/>
      <c r="E172" s="89"/>
      <c r="F172" s="89"/>
      <c r="G172" s="89"/>
    </row>
    <row r="173" spans="1:7" ht="15.75">
      <c r="A173" s="92"/>
      <c r="B173" s="92"/>
      <c r="C173" s="89"/>
      <c r="D173" s="89"/>
      <c r="E173" s="89"/>
      <c r="F173" s="89"/>
      <c r="G173" s="89"/>
    </row>
    <row r="174" spans="1:7" ht="15.75">
      <c r="A174" s="92"/>
      <c r="B174" s="92"/>
      <c r="C174" s="89"/>
      <c r="D174" s="89"/>
      <c r="E174" s="89"/>
      <c r="F174" s="89"/>
      <c r="G174" s="89"/>
    </row>
    <row r="175" spans="1:7" ht="15.75">
      <c r="A175" s="92"/>
      <c r="B175" s="92"/>
      <c r="C175" s="89"/>
      <c r="D175" s="89"/>
      <c r="E175" s="89"/>
      <c r="F175" s="89"/>
      <c r="G175" s="89"/>
    </row>
    <row r="176" spans="1:7" ht="18">
      <c r="A176" s="10" t="s">
        <v>307</v>
      </c>
      <c r="B176" s="21"/>
      <c r="C176" s="22"/>
      <c r="D176" s="22"/>
      <c r="E176" s="22"/>
      <c r="F176" s="22"/>
      <c r="G176" s="22"/>
    </row>
    <row r="177" spans="1:8" ht="19.5">
      <c r="A177" s="10" t="s">
        <v>306</v>
      </c>
      <c r="B177" s="93"/>
      <c r="C177" s="93"/>
      <c r="D177" s="93"/>
      <c r="E177" s="275" t="s">
        <v>349</v>
      </c>
      <c r="F177" s="276"/>
      <c r="G177" s="276"/>
      <c r="H177" s="17"/>
    </row>
    <row r="178" spans="1:7" ht="15.75">
      <c r="A178" s="13"/>
      <c r="B178" s="13"/>
      <c r="C178" s="13"/>
      <c r="D178" s="13"/>
      <c r="E178" s="13"/>
      <c r="F178" s="13"/>
      <c r="G178" s="7"/>
    </row>
    <row r="179" spans="1:6" ht="12.75">
      <c r="A179" s="11"/>
      <c r="B179" s="11"/>
      <c r="C179" s="12"/>
      <c r="D179" s="12"/>
      <c r="E179" s="11"/>
      <c r="F179" s="11"/>
    </row>
    <row r="180" spans="1:6" ht="12.75">
      <c r="A180" s="11"/>
      <c r="B180" s="11"/>
      <c r="C180" s="11"/>
      <c r="D180" s="11"/>
      <c r="E180" s="11"/>
      <c r="F180" s="11"/>
    </row>
    <row r="181" spans="1:6" ht="12.75">
      <c r="A181" s="11"/>
      <c r="B181" s="11"/>
      <c r="C181" s="12"/>
      <c r="D181" s="12"/>
      <c r="E181" s="12"/>
      <c r="F181" s="11"/>
    </row>
    <row r="182" spans="1:6" ht="12.75">
      <c r="A182" s="11"/>
      <c r="B182" s="11"/>
      <c r="C182" s="11"/>
      <c r="D182" s="11"/>
      <c r="E182" s="11"/>
      <c r="F182" s="11"/>
    </row>
    <row r="183" spans="1:6" ht="12.75">
      <c r="A183" s="11"/>
      <c r="B183" s="11"/>
      <c r="C183" s="11"/>
      <c r="D183" s="11"/>
      <c r="E183" s="11"/>
      <c r="F183" s="11"/>
    </row>
    <row r="184" spans="1:6" ht="12.75">
      <c r="A184" s="11"/>
      <c r="B184" s="11"/>
      <c r="C184" s="11"/>
      <c r="D184" s="11"/>
      <c r="E184" s="11"/>
      <c r="F184" s="11"/>
    </row>
    <row r="185" spans="1:6" ht="12.75">
      <c r="A185" s="11"/>
      <c r="B185" s="11"/>
      <c r="C185" s="11"/>
      <c r="D185" s="11"/>
      <c r="E185" s="11"/>
      <c r="F185" s="11"/>
    </row>
    <row r="186" spans="1:6" ht="12.75">
      <c r="A186" s="11"/>
      <c r="B186" s="11"/>
      <c r="C186" s="11"/>
      <c r="D186" s="11"/>
      <c r="E186" s="11"/>
      <c r="F186" s="11"/>
    </row>
    <row r="187" spans="1:6" ht="12.75">
      <c r="A187" s="11"/>
      <c r="B187" s="11"/>
      <c r="C187" s="11"/>
      <c r="D187" s="11"/>
      <c r="E187" s="11"/>
      <c r="F187" s="11"/>
    </row>
    <row r="188" spans="1:6" ht="12.75">
      <c r="A188" s="11"/>
      <c r="B188" s="11"/>
      <c r="C188" s="11"/>
      <c r="D188" s="11"/>
      <c r="E188" s="11"/>
      <c r="F188" s="11"/>
    </row>
    <row r="189" spans="1:6" ht="12.75">
      <c r="A189" s="11"/>
      <c r="B189" s="11"/>
      <c r="C189" s="11"/>
      <c r="D189" s="11"/>
      <c r="E189" s="11"/>
      <c r="F189" s="11"/>
    </row>
    <row r="190" spans="1:6" ht="12.75">
      <c r="A190" s="11"/>
      <c r="B190" s="11"/>
      <c r="C190" s="11"/>
      <c r="D190" s="11"/>
      <c r="E190" s="11"/>
      <c r="F190" s="11"/>
    </row>
    <row r="191" spans="1:6" ht="12.75">
      <c r="A191" s="11"/>
      <c r="B191" s="11"/>
      <c r="C191" s="11"/>
      <c r="D191" s="11"/>
      <c r="E191" s="11"/>
      <c r="F191" s="11"/>
    </row>
    <row r="192" spans="1:6" ht="12.75">
      <c r="A192" s="11"/>
      <c r="B192" s="11"/>
      <c r="C192" s="11"/>
      <c r="D192" s="11"/>
      <c r="E192" s="11"/>
      <c r="F192" s="11"/>
    </row>
    <row r="193" spans="1:6" ht="12.75">
      <c r="A193" s="11"/>
      <c r="B193" s="11"/>
      <c r="C193" s="11"/>
      <c r="D193" s="11"/>
      <c r="E193" s="11"/>
      <c r="F193" s="11"/>
    </row>
    <row r="194" spans="1:6" ht="12.75">
      <c r="A194" s="11"/>
      <c r="B194" s="11"/>
      <c r="C194" s="11"/>
      <c r="D194" s="11"/>
      <c r="E194" s="11"/>
      <c r="F194" s="11"/>
    </row>
    <row r="195" spans="1:6" ht="12.75">
      <c r="A195" s="11"/>
      <c r="B195" s="11"/>
      <c r="C195" s="11"/>
      <c r="D195" s="11"/>
      <c r="E195" s="11"/>
      <c r="F195" s="11"/>
    </row>
    <row r="196" spans="1:6" ht="12.75">
      <c r="A196" s="11"/>
      <c r="B196" s="11"/>
      <c r="C196" s="11"/>
      <c r="D196" s="11"/>
      <c r="E196" s="11"/>
      <c r="F196" s="11"/>
    </row>
    <row r="197" spans="1:6" ht="12.75">
      <c r="A197" s="11"/>
      <c r="B197" s="11"/>
      <c r="C197" s="11"/>
      <c r="D197" s="11"/>
      <c r="E197" s="11"/>
      <c r="F197" s="11"/>
    </row>
    <row r="198" spans="1:6" ht="12.75">
      <c r="A198" s="11"/>
      <c r="B198" s="11"/>
      <c r="C198" s="11"/>
      <c r="D198" s="11"/>
      <c r="E198" s="11"/>
      <c r="F198" s="11"/>
    </row>
    <row r="199" spans="1:6" ht="12.75">
      <c r="A199" s="11"/>
      <c r="B199" s="11"/>
      <c r="C199" s="11"/>
      <c r="D199" s="11"/>
      <c r="E199" s="11"/>
      <c r="F199" s="11"/>
    </row>
    <row r="200" spans="1:6" ht="12.75">
      <c r="A200" s="11"/>
      <c r="B200" s="11"/>
      <c r="C200" s="11"/>
      <c r="D200" s="11"/>
      <c r="E200" s="11"/>
      <c r="F200" s="11"/>
    </row>
    <row r="201" spans="1:6" ht="12.75">
      <c r="A201" s="11"/>
      <c r="B201" s="11"/>
      <c r="C201" s="11"/>
      <c r="D201" s="11"/>
      <c r="E201" s="11"/>
      <c r="F201" s="11"/>
    </row>
    <row r="202" spans="1:6" ht="12.75">
      <c r="A202" s="11"/>
      <c r="B202" s="11"/>
      <c r="C202" s="11"/>
      <c r="D202" s="11"/>
      <c r="E202" s="11"/>
      <c r="F202" s="11"/>
    </row>
    <row r="203" spans="1:6" ht="12.75">
      <c r="A203" s="11"/>
      <c r="B203" s="11"/>
      <c r="C203" s="11"/>
      <c r="D203" s="11"/>
      <c r="E203" s="11"/>
      <c r="F203" s="11"/>
    </row>
    <row r="204" spans="1:6" ht="12.75">
      <c r="A204" s="11"/>
      <c r="B204" s="11"/>
      <c r="C204" s="11"/>
      <c r="D204" s="11"/>
      <c r="E204" s="11"/>
      <c r="F204" s="11"/>
    </row>
    <row r="205" spans="1:6" ht="12.75">
      <c r="A205" s="11"/>
      <c r="B205" s="11"/>
      <c r="C205" s="11"/>
      <c r="D205" s="11"/>
      <c r="E205" s="11"/>
      <c r="F205" s="11"/>
    </row>
    <row r="206" spans="1:6" ht="12.75">
      <c r="A206" s="11"/>
      <c r="B206" s="11"/>
      <c r="C206" s="11"/>
      <c r="D206" s="11"/>
      <c r="E206" s="11"/>
      <c r="F206" s="11"/>
    </row>
    <row r="207" spans="1:6" ht="12.75">
      <c r="A207" s="11"/>
      <c r="B207" s="11"/>
      <c r="C207" s="11"/>
      <c r="D207" s="11"/>
      <c r="E207" s="11"/>
      <c r="F207" s="11"/>
    </row>
    <row r="208" spans="1:6" ht="12.75">
      <c r="A208" s="11"/>
      <c r="B208" s="11"/>
      <c r="C208" s="11"/>
      <c r="D208" s="11"/>
      <c r="E208" s="11"/>
      <c r="F208" s="11"/>
    </row>
    <row r="209" spans="1:6" ht="12.75">
      <c r="A209" s="11"/>
      <c r="B209" s="11"/>
      <c r="C209" s="11"/>
      <c r="D209" s="11"/>
      <c r="E209" s="11"/>
      <c r="F209" s="11"/>
    </row>
    <row r="210" spans="1:6" ht="12.75">
      <c r="A210" s="11"/>
      <c r="B210" s="11"/>
      <c r="C210" s="11"/>
      <c r="D210" s="11"/>
      <c r="E210" s="11"/>
      <c r="F210" s="11"/>
    </row>
    <row r="211" spans="1:6" ht="12.75">
      <c r="A211" s="11"/>
      <c r="B211" s="11"/>
      <c r="C211" s="11"/>
      <c r="D211" s="11"/>
      <c r="E211" s="11"/>
      <c r="F211" s="11"/>
    </row>
    <row r="212" spans="1:6" ht="12.75">
      <c r="A212" s="11"/>
      <c r="B212" s="11"/>
      <c r="C212" s="11"/>
      <c r="D212" s="11"/>
      <c r="E212" s="11"/>
      <c r="F212" s="11"/>
    </row>
    <row r="213" spans="1:6" ht="12.75">
      <c r="A213" s="11"/>
      <c r="B213" s="11"/>
      <c r="C213" s="11"/>
      <c r="D213" s="11"/>
      <c r="E213" s="11"/>
      <c r="F213" s="11"/>
    </row>
    <row r="214" spans="1:6" ht="12.75">
      <c r="A214" s="11"/>
      <c r="B214" s="11"/>
      <c r="C214" s="11"/>
      <c r="D214" s="11"/>
      <c r="E214" s="11"/>
      <c r="F214" s="11"/>
    </row>
    <row r="215" spans="1:6" ht="12.75">
      <c r="A215" s="11"/>
      <c r="B215" s="11"/>
      <c r="C215" s="11"/>
      <c r="D215" s="11"/>
      <c r="E215" s="11"/>
      <c r="F215" s="11"/>
    </row>
    <row r="216" spans="1:6" ht="12.75">
      <c r="A216" s="11"/>
      <c r="B216" s="11"/>
      <c r="C216" s="11"/>
      <c r="D216" s="11"/>
      <c r="E216" s="11"/>
      <c r="F216" s="11"/>
    </row>
    <row r="217" spans="1:6" ht="12.75">
      <c r="A217" s="11"/>
      <c r="B217" s="11"/>
      <c r="C217" s="11"/>
      <c r="D217" s="11"/>
      <c r="E217" s="11"/>
      <c r="F217" s="11"/>
    </row>
    <row r="218" spans="1:6" ht="12.75">
      <c r="A218" s="11"/>
      <c r="B218" s="11"/>
      <c r="C218" s="11"/>
      <c r="D218" s="11"/>
      <c r="E218" s="11"/>
      <c r="F218" s="11"/>
    </row>
    <row r="219" spans="1:6" ht="12.75">
      <c r="A219" s="11"/>
      <c r="B219" s="11"/>
      <c r="C219" s="11"/>
      <c r="D219" s="11"/>
      <c r="E219" s="11"/>
      <c r="F219" s="11"/>
    </row>
    <row r="220" spans="1:6" ht="12.75">
      <c r="A220" s="11"/>
      <c r="B220" s="11"/>
      <c r="C220" s="11"/>
      <c r="D220" s="11"/>
      <c r="E220" s="11"/>
      <c r="F220" s="11"/>
    </row>
    <row r="221" spans="1:6" ht="12.75">
      <c r="A221" s="11"/>
      <c r="B221" s="11"/>
      <c r="C221" s="11"/>
      <c r="D221" s="11"/>
      <c r="E221" s="11"/>
      <c r="F221" s="11"/>
    </row>
    <row r="222" spans="1:6" ht="12.75">
      <c r="A222" s="11"/>
      <c r="B222" s="11"/>
      <c r="C222" s="11"/>
      <c r="D222" s="11"/>
      <c r="E222" s="11"/>
      <c r="F222" s="11"/>
    </row>
    <row r="223" spans="1:6" ht="12.75">
      <c r="A223" s="11"/>
      <c r="B223" s="11"/>
      <c r="C223" s="11"/>
      <c r="D223" s="11"/>
      <c r="E223" s="11"/>
      <c r="F223" s="11"/>
    </row>
    <row r="224" spans="1:6" ht="12.75">
      <c r="A224" s="11"/>
      <c r="B224" s="11"/>
      <c r="C224" s="11"/>
      <c r="D224" s="11"/>
      <c r="E224" s="11"/>
      <c r="F224" s="11"/>
    </row>
    <row r="225" spans="1:6" ht="12.75">
      <c r="A225" s="11"/>
      <c r="B225" s="11"/>
      <c r="C225" s="11"/>
      <c r="D225" s="11"/>
      <c r="E225" s="11"/>
      <c r="F225" s="11"/>
    </row>
    <row r="226" spans="1:6" ht="12.75">
      <c r="A226" s="11"/>
      <c r="B226" s="11"/>
      <c r="C226" s="11"/>
      <c r="D226" s="11"/>
      <c r="E226" s="11"/>
      <c r="F226" s="11"/>
    </row>
    <row r="227" spans="1:6" ht="12.75">
      <c r="A227" s="11"/>
      <c r="B227" s="11"/>
      <c r="C227" s="11"/>
      <c r="D227" s="11"/>
      <c r="E227" s="11"/>
      <c r="F227" s="11"/>
    </row>
    <row r="228" spans="1:6" ht="12.75">
      <c r="A228" s="11"/>
      <c r="B228" s="11"/>
      <c r="C228" s="11"/>
      <c r="D228" s="11"/>
      <c r="E228" s="11"/>
      <c r="F228" s="11"/>
    </row>
    <row r="229" spans="1:6" ht="12.75">
      <c r="A229" s="11"/>
      <c r="B229" s="11"/>
      <c r="C229" s="11"/>
      <c r="D229" s="11"/>
      <c r="E229" s="11"/>
      <c r="F229" s="11"/>
    </row>
    <row r="230" spans="1:6" ht="12.75">
      <c r="A230" s="11"/>
      <c r="B230" s="11"/>
      <c r="C230" s="11"/>
      <c r="D230" s="11"/>
      <c r="E230" s="11"/>
      <c r="F230" s="11"/>
    </row>
    <row r="231" spans="1:6" ht="12.75">
      <c r="A231" s="11"/>
      <c r="B231" s="11"/>
      <c r="C231" s="11"/>
      <c r="D231" s="11"/>
      <c r="E231" s="11"/>
      <c r="F231" s="11"/>
    </row>
    <row r="232" spans="1:6" ht="12.75">
      <c r="A232" s="11"/>
      <c r="B232" s="11"/>
      <c r="C232" s="11"/>
      <c r="D232" s="11"/>
      <c r="E232" s="11"/>
      <c r="F232" s="11"/>
    </row>
    <row r="233" spans="1:6" ht="12.75">
      <c r="A233" s="11"/>
      <c r="B233" s="11"/>
      <c r="C233" s="11"/>
      <c r="D233" s="11"/>
      <c r="E233" s="11"/>
      <c r="F233" s="11"/>
    </row>
    <row r="234" spans="1:6" ht="12.75">
      <c r="A234" s="11"/>
      <c r="B234" s="11"/>
      <c r="C234" s="11"/>
      <c r="D234" s="11"/>
      <c r="E234" s="11"/>
      <c r="F234" s="11"/>
    </row>
    <row r="235" spans="1:6" ht="12.75">
      <c r="A235" s="11"/>
      <c r="B235" s="11"/>
      <c r="C235" s="11"/>
      <c r="D235" s="11"/>
      <c r="E235" s="11"/>
      <c r="F235" s="11"/>
    </row>
    <row r="236" spans="1:6" ht="12.75">
      <c r="A236" s="11"/>
      <c r="B236" s="11"/>
      <c r="C236" s="11"/>
      <c r="D236" s="11"/>
      <c r="E236" s="11"/>
      <c r="F236" s="11"/>
    </row>
    <row r="237" spans="1:6" ht="12.75">
      <c r="A237" s="11"/>
      <c r="B237" s="11"/>
      <c r="C237" s="11"/>
      <c r="D237" s="11"/>
      <c r="E237" s="11"/>
      <c r="F237" s="11"/>
    </row>
    <row r="238" spans="1:6" ht="12.75">
      <c r="A238" s="11"/>
      <c r="B238" s="11"/>
      <c r="C238" s="11"/>
      <c r="D238" s="11"/>
      <c r="E238" s="11"/>
      <c r="F238" s="11"/>
    </row>
    <row r="239" spans="1:6" ht="12.75">
      <c r="A239" s="11"/>
      <c r="B239" s="11"/>
      <c r="C239" s="11"/>
      <c r="D239" s="11"/>
      <c r="E239" s="11"/>
      <c r="F239" s="11"/>
    </row>
    <row r="240" spans="1:6" ht="12.75">
      <c r="A240" s="11"/>
      <c r="B240" s="11"/>
      <c r="C240" s="11"/>
      <c r="D240" s="11"/>
      <c r="E240" s="11"/>
      <c r="F240" s="11"/>
    </row>
    <row r="241" spans="1:6" ht="12.75">
      <c r="A241" s="11"/>
      <c r="B241" s="11"/>
      <c r="C241" s="11"/>
      <c r="D241" s="11"/>
      <c r="E241" s="11"/>
      <c r="F241" s="11"/>
    </row>
    <row r="242" spans="1:6" ht="12.75">
      <c r="A242" s="11"/>
      <c r="B242" s="11"/>
      <c r="C242" s="11"/>
      <c r="D242" s="11"/>
      <c r="E242" s="11"/>
      <c r="F242" s="11"/>
    </row>
    <row r="243" spans="1:6" ht="12.75">
      <c r="A243" s="11"/>
      <c r="B243" s="11"/>
      <c r="C243" s="11"/>
      <c r="D243" s="11"/>
      <c r="E243" s="11"/>
      <c r="F243" s="11"/>
    </row>
    <row r="244" spans="1:6" ht="12.75">
      <c r="A244" s="11"/>
      <c r="B244" s="11"/>
      <c r="C244" s="11"/>
      <c r="D244" s="11"/>
      <c r="E244" s="11"/>
      <c r="F244" s="11"/>
    </row>
    <row r="245" spans="1:6" ht="12.75">
      <c r="A245" s="11"/>
      <c r="B245" s="11"/>
      <c r="C245" s="11"/>
      <c r="D245" s="11"/>
      <c r="E245" s="11"/>
      <c r="F245" s="11"/>
    </row>
    <row r="246" spans="1:6" ht="12.75">
      <c r="A246" s="11"/>
      <c r="B246" s="11"/>
      <c r="C246" s="11"/>
      <c r="D246" s="11"/>
      <c r="E246" s="11"/>
      <c r="F246" s="11"/>
    </row>
    <row r="247" spans="1:6" ht="12.75">
      <c r="A247" s="11"/>
      <c r="B247" s="11"/>
      <c r="C247" s="11"/>
      <c r="D247" s="11"/>
      <c r="E247" s="11"/>
      <c r="F247" s="11"/>
    </row>
    <row r="248" spans="1:6" ht="12.75">
      <c r="A248" s="11"/>
      <c r="B248" s="11"/>
      <c r="C248" s="11"/>
      <c r="D248" s="11"/>
      <c r="E248" s="11"/>
      <c r="F248" s="11"/>
    </row>
    <row r="249" spans="1:6" ht="12.75">
      <c r="A249" s="11"/>
      <c r="B249" s="11"/>
      <c r="C249" s="11"/>
      <c r="D249" s="11"/>
      <c r="E249" s="11"/>
      <c r="F249" s="11"/>
    </row>
    <row r="250" spans="1:6" ht="12.75">
      <c r="A250" s="11"/>
      <c r="B250" s="11"/>
      <c r="C250" s="11"/>
      <c r="D250" s="11"/>
      <c r="E250" s="11"/>
      <c r="F250" s="11"/>
    </row>
    <row r="251" spans="1:6" ht="12.75">
      <c r="A251" s="11"/>
      <c r="B251" s="11"/>
      <c r="C251" s="11"/>
      <c r="D251" s="11"/>
      <c r="E251" s="11"/>
      <c r="F251" s="11"/>
    </row>
    <row r="252" spans="1:6" ht="12.75">
      <c r="A252" s="11"/>
      <c r="B252" s="11"/>
      <c r="C252" s="11"/>
      <c r="D252" s="11"/>
      <c r="E252" s="11"/>
      <c r="F252" s="11"/>
    </row>
    <row r="253" spans="1:6" ht="12.75">
      <c r="A253" s="11"/>
      <c r="B253" s="11"/>
      <c r="C253" s="11"/>
      <c r="D253" s="11"/>
      <c r="E253" s="11"/>
      <c r="F253" s="11"/>
    </row>
    <row r="254" spans="1:6" ht="12.75">
      <c r="A254" s="11"/>
      <c r="B254" s="11"/>
      <c r="C254" s="11"/>
      <c r="D254" s="11"/>
      <c r="E254" s="11"/>
      <c r="F254" s="11"/>
    </row>
    <row r="255" spans="1:6" ht="12.75">
      <c r="A255" s="11"/>
      <c r="B255" s="11"/>
      <c r="C255" s="11"/>
      <c r="D255" s="11"/>
      <c r="E255" s="11"/>
      <c r="F255" s="11"/>
    </row>
    <row r="256" spans="1:6" ht="12.75">
      <c r="A256" s="11"/>
      <c r="B256" s="11"/>
      <c r="C256" s="11"/>
      <c r="D256" s="11"/>
      <c r="E256" s="11"/>
      <c r="F256" s="11"/>
    </row>
    <row r="257" spans="1:6" ht="12.75">
      <c r="A257" s="11"/>
      <c r="B257" s="11"/>
      <c r="C257" s="11"/>
      <c r="D257" s="11"/>
      <c r="E257" s="11"/>
      <c r="F257" s="11"/>
    </row>
    <row r="258" spans="1:6" ht="12.75">
      <c r="A258" s="11"/>
      <c r="B258" s="11"/>
      <c r="C258" s="11"/>
      <c r="D258" s="11"/>
      <c r="E258" s="11"/>
      <c r="F258" s="11"/>
    </row>
    <row r="259" spans="1:6" ht="12.75">
      <c r="A259" s="11"/>
      <c r="B259" s="11"/>
      <c r="C259" s="11"/>
      <c r="D259" s="11"/>
      <c r="E259" s="11"/>
      <c r="F259" s="11"/>
    </row>
    <row r="260" spans="1:6" ht="12.75">
      <c r="A260" s="11"/>
      <c r="B260" s="11"/>
      <c r="C260" s="11"/>
      <c r="D260" s="11"/>
      <c r="E260" s="11"/>
      <c r="F260" s="11"/>
    </row>
    <row r="261" spans="1:6" ht="12.75">
      <c r="A261" s="11"/>
      <c r="B261" s="11"/>
      <c r="C261" s="11"/>
      <c r="D261" s="11"/>
      <c r="E261" s="11"/>
      <c r="F261" s="11"/>
    </row>
    <row r="262" spans="1:6" ht="12.75">
      <c r="A262" s="11"/>
      <c r="B262" s="11"/>
      <c r="C262" s="11"/>
      <c r="D262" s="11"/>
      <c r="E262" s="11"/>
      <c r="F262" s="11"/>
    </row>
    <row r="263" spans="1:6" ht="12.75">
      <c r="A263" s="11"/>
      <c r="B263" s="11"/>
      <c r="C263" s="11"/>
      <c r="D263" s="11"/>
      <c r="E263" s="11"/>
      <c r="F263" s="11"/>
    </row>
    <row r="264" spans="1:6" ht="12.75">
      <c r="A264" s="11"/>
      <c r="B264" s="11"/>
      <c r="C264" s="11"/>
      <c r="D264" s="11"/>
      <c r="E264" s="11"/>
      <c r="F264" s="11"/>
    </row>
    <row r="265" spans="1:6" ht="12.75">
      <c r="A265" s="11"/>
      <c r="B265" s="11"/>
      <c r="C265" s="11"/>
      <c r="D265" s="11"/>
      <c r="E265" s="11"/>
      <c r="F265" s="11"/>
    </row>
    <row r="266" spans="1:6" ht="12.75">
      <c r="A266" s="11"/>
      <c r="B266" s="11"/>
      <c r="C266" s="11"/>
      <c r="D266" s="11"/>
      <c r="E266" s="11"/>
      <c r="F266" s="11"/>
    </row>
    <row r="267" spans="1:6" ht="12.75">
      <c r="A267" s="11"/>
      <c r="B267" s="11"/>
      <c r="C267" s="11"/>
      <c r="D267" s="11"/>
      <c r="E267" s="11"/>
      <c r="F267" s="11"/>
    </row>
    <row r="268" spans="1:6" ht="12.75">
      <c r="A268" s="11"/>
      <c r="B268" s="11"/>
      <c r="C268" s="11"/>
      <c r="D268" s="11"/>
      <c r="E268" s="11"/>
      <c r="F268" s="11"/>
    </row>
    <row r="269" spans="1:6" ht="12.75">
      <c r="A269" s="11"/>
      <c r="B269" s="11"/>
      <c r="C269" s="11"/>
      <c r="D269" s="11"/>
      <c r="E269" s="11"/>
      <c r="F269" s="11"/>
    </row>
    <row r="270" spans="1:6" ht="12.75">
      <c r="A270" s="11"/>
      <c r="B270" s="11"/>
      <c r="C270" s="11"/>
      <c r="D270" s="11"/>
      <c r="E270" s="11"/>
      <c r="F270" s="11"/>
    </row>
    <row r="271" spans="1:6" ht="12.75">
      <c r="A271" s="11"/>
      <c r="B271" s="11"/>
      <c r="C271" s="11"/>
      <c r="D271" s="11"/>
      <c r="E271" s="11"/>
      <c r="F271" s="11"/>
    </row>
    <row r="272" spans="1:6" ht="12.75">
      <c r="A272" s="11"/>
      <c r="B272" s="11"/>
      <c r="C272" s="11"/>
      <c r="D272" s="11"/>
      <c r="E272" s="11"/>
      <c r="F272" s="11"/>
    </row>
    <row r="273" spans="1:6" ht="12.75">
      <c r="A273" s="11"/>
      <c r="B273" s="11"/>
      <c r="C273" s="11"/>
      <c r="D273" s="11"/>
      <c r="E273" s="11"/>
      <c r="F273" s="11"/>
    </row>
    <row r="274" spans="1:6" ht="12.75">
      <c r="A274" s="11"/>
      <c r="B274" s="11"/>
      <c r="C274" s="11"/>
      <c r="D274" s="11"/>
      <c r="E274" s="11"/>
      <c r="F274" s="11"/>
    </row>
    <row r="275" spans="1:6" ht="12.75">
      <c r="A275" s="11"/>
      <c r="B275" s="11"/>
      <c r="C275" s="11"/>
      <c r="D275" s="11"/>
      <c r="E275" s="11"/>
      <c r="F275" s="11"/>
    </row>
    <row r="276" spans="1:6" ht="12.75">
      <c r="A276" s="11"/>
      <c r="B276" s="11"/>
      <c r="C276" s="11"/>
      <c r="D276" s="11"/>
      <c r="E276" s="11"/>
      <c r="F276" s="11"/>
    </row>
    <row r="277" spans="1:6" ht="12.75">
      <c r="A277" s="11"/>
      <c r="B277" s="11"/>
      <c r="C277" s="11"/>
      <c r="D277" s="11"/>
      <c r="E277" s="11"/>
      <c r="F277" s="11"/>
    </row>
    <row r="278" spans="1:6" ht="12.75">
      <c r="A278" s="11"/>
      <c r="B278" s="11"/>
      <c r="C278" s="11"/>
      <c r="D278" s="11"/>
      <c r="E278" s="11"/>
      <c r="F278" s="11"/>
    </row>
    <row r="279" spans="1:6" ht="12.75">
      <c r="A279" s="11"/>
      <c r="B279" s="11"/>
      <c r="C279" s="11"/>
      <c r="D279" s="11"/>
      <c r="E279" s="11"/>
      <c r="F279" s="11"/>
    </row>
    <row r="280" spans="1:6" ht="12.75">
      <c r="A280" s="11"/>
      <c r="B280" s="11"/>
      <c r="C280" s="11"/>
      <c r="D280" s="11"/>
      <c r="E280" s="11"/>
      <c r="F280" s="11"/>
    </row>
    <row r="281" spans="1:6" ht="12.75">
      <c r="A281" s="11"/>
      <c r="B281" s="11"/>
      <c r="C281" s="11"/>
      <c r="D281" s="11"/>
      <c r="E281" s="11"/>
      <c r="F281" s="11"/>
    </row>
    <row r="282" spans="1:6" ht="12.75">
      <c r="A282" s="11"/>
      <c r="B282" s="11"/>
      <c r="C282" s="11"/>
      <c r="D282" s="11"/>
      <c r="E282" s="11"/>
      <c r="F282" s="11"/>
    </row>
    <row r="283" spans="1:6" ht="12.75">
      <c r="A283" s="11"/>
      <c r="B283" s="11"/>
      <c r="C283" s="11"/>
      <c r="D283" s="11"/>
      <c r="E283" s="11"/>
      <c r="F283" s="11"/>
    </row>
    <row r="284" spans="1:6" ht="12.75">
      <c r="A284" s="11"/>
      <c r="B284" s="11"/>
      <c r="C284" s="11"/>
      <c r="D284" s="11"/>
      <c r="E284" s="11"/>
      <c r="F284" s="11"/>
    </row>
    <row r="285" spans="1:6" ht="12.75">
      <c r="A285" s="11"/>
      <c r="B285" s="11"/>
      <c r="C285" s="11"/>
      <c r="D285" s="11"/>
      <c r="E285" s="11"/>
      <c r="F285" s="11"/>
    </row>
    <row r="286" spans="1:6" ht="12.75">
      <c r="A286" s="11"/>
      <c r="B286" s="11"/>
      <c r="C286" s="11"/>
      <c r="D286" s="11"/>
      <c r="E286" s="11"/>
      <c r="F286" s="11"/>
    </row>
    <row r="287" spans="1:6" ht="12.75">
      <c r="A287" s="11"/>
      <c r="B287" s="11"/>
      <c r="C287" s="11"/>
      <c r="D287" s="11"/>
      <c r="E287" s="11"/>
      <c r="F287" s="11"/>
    </row>
    <row r="288" spans="1:6" ht="12.75">
      <c r="A288" s="11"/>
      <c r="B288" s="11"/>
      <c r="C288" s="11"/>
      <c r="D288" s="11"/>
      <c r="E288" s="11"/>
      <c r="F288" s="11"/>
    </row>
    <row r="289" spans="1:6" ht="12.75">
      <c r="A289" s="11"/>
      <c r="B289" s="11"/>
      <c r="C289" s="11"/>
      <c r="D289" s="11"/>
      <c r="E289" s="11"/>
      <c r="F289" s="11"/>
    </row>
    <row r="290" spans="1:6" ht="12.75">
      <c r="A290" s="11"/>
      <c r="B290" s="11"/>
      <c r="C290" s="11"/>
      <c r="D290" s="11"/>
      <c r="E290" s="11"/>
      <c r="F290" s="11"/>
    </row>
    <row r="291" spans="1:6" ht="12.75">
      <c r="A291" s="11"/>
      <c r="B291" s="11"/>
      <c r="C291" s="11"/>
      <c r="D291" s="11"/>
      <c r="E291" s="11"/>
      <c r="F291" s="11"/>
    </row>
    <row r="292" spans="1:6" ht="12.75">
      <c r="A292" s="11"/>
      <c r="B292" s="11"/>
      <c r="C292" s="11"/>
      <c r="D292" s="11"/>
      <c r="E292" s="11"/>
      <c r="F292" s="11"/>
    </row>
    <row r="293" spans="1:6" ht="12.75">
      <c r="A293" s="11"/>
      <c r="B293" s="11"/>
      <c r="C293" s="11"/>
      <c r="D293" s="11"/>
      <c r="E293" s="11"/>
      <c r="F293" s="11"/>
    </row>
    <row r="294" spans="1:6" ht="12.75">
      <c r="A294" s="11"/>
      <c r="B294" s="11"/>
      <c r="C294" s="11"/>
      <c r="D294" s="11"/>
      <c r="E294" s="11"/>
      <c r="F294" s="11"/>
    </row>
    <row r="295" spans="1:6" ht="12.75">
      <c r="A295" s="11"/>
      <c r="B295" s="11"/>
      <c r="C295" s="11"/>
      <c r="D295" s="11"/>
      <c r="E295" s="11"/>
      <c r="F295" s="11"/>
    </row>
    <row r="296" spans="1:6" ht="12.75">
      <c r="A296" s="11"/>
      <c r="B296" s="11"/>
      <c r="C296" s="11"/>
      <c r="D296" s="11"/>
      <c r="E296" s="11"/>
      <c r="F296" s="11"/>
    </row>
    <row r="297" spans="1:6" ht="12.75">
      <c r="A297" s="11"/>
      <c r="B297" s="11"/>
      <c r="C297" s="11"/>
      <c r="D297" s="11"/>
      <c r="E297" s="11"/>
      <c r="F297" s="11"/>
    </row>
    <row r="298" spans="1:6" ht="12.75">
      <c r="A298" s="11"/>
      <c r="B298" s="11"/>
      <c r="C298" s="11"/>
      <c r="D298" s="11"/>
      <c r="E298" s="11"/>
      <c r="F298" s="11"/>
    </row>
    <row r="299" spans="1:6" ht="12.75">
      <c r="A299" s="11"/>
      <c r="B299" s="11"/>
      <c r="C299" s="11"/>
      <c r="D299" s="11"/>
      <c r="E299" s="11"/>
      <c r="F299" s="11"/>
    </row>
    <row r="300" spans="1:6" ht="12.75">
      <c r="A300" s="11"/>
      <c r="B300" s="11"/>
      <c r="C300" s="11"/>
      <c r="D300" s="11"/>
      <c r="E300" s="11"/>
      <c r="F300" s="11"/>
    </row>
    <row r="301" spans="1:6" ht="12.75">
      <c r="A301" s="11"/>
      <c r="B301" s="11"/>
      <c r="C301" s="11"/>
      <c r="D301" s="11"/>
      <c r="E301" s="11"/>
      <c r="F301" s="11"/>
    </row>
    <row r="302" spans="1:6" ht="12.75">
      <c r="A302" s="11"/>
      <c r="B302" s="11"/>
      <c r="C302" s="11"/>
      <c r="D302" s="11"/>
      <c r="E302" s="11"/>
      <c r="F302" s="11"/>
    </row>
    <row r="303" spans="1:6" ht="12.75">
      <c r="A303" s="11"/>
      <c r="B303" s="11"/>
      <c r="C303" s="11"/>
      <c r="D303" s="11"/>
      <c r="E303" s="11"/>
      <c r="F303" s="11"/>
    </row>
    <row r="304" spans="1:6" ht="12.75">
      <c r="A304" s="11"/>
      <c r="B304" s="11"/>
      <c r="C304" s="11"/>
      <c r="D304" s="11"/>
      <c r="E304" s="11"/>
      <c r="F304" s="11"/>
    </row>
    <row r="305" spans="1:6" ht="12.75">
      <c r="A305" s="11"/>
      <c r="B305" s="11"/>
      <c r="C305" s="11"/>
      <c r="D305" s="11"/>
      <c r="E305" s="11"/>
      <c r="F305" s="11"/>
    </row>
    <row r="306" spans="1:6" ht="12.75">
      <c r="A306" s="11"/>
      <c r="B306" s="11"/>
      <c r="C306" s="11"/>
      <c r="D306" s="11"/>
      <c r="E306" s="11"/>
      <c r="F306" s="11"/>
    </row>
    <row r="307" spans="1:6" ht="12.75">
      <c r="A307" s="11"/>
      <c r="B307" s="11"/>
      <c r="C307" s="11"/>
      <c r="D307" s="11"/>
      <c r="E307" s="11"/>
      <c r="F307" s="11"/>
    </row>
    <row r="308" spans="1:6" ht="12.75">
      <c r="A308" s="11"/>
      <c r="B308" s="11"/>
      <c r="C308" s="11"/>
      <c r="D308" s="11"/>
      <c r="E308" s="11"/>
      <c r="F308" s="11"/>
    </row>
    <row r="309" spans="1:6" ht="12.75">
      <c r="A309" s="11"/>
      <c r="B309" s="11"/>
      <c r="C309" s="11"/>
      <c r="D309" s="11"/>
      <c r="E309" s="11"/>
      <c r="F309" s="11"/>
    </row>
    <row r="310" spans="1:6" ht="12.75">
      <c r="A310" s="11"/>
      <c r="B310" s="11"/>
      <c r="C310" s="11"/>
      <c r="D310" s="11"/>
      <c r="E310" s="11"/>
      <c r="F310" s="11"/>
    </row>
    <row r="311" spans="1:6" ht="12.75">
      <c r="A311" s="11"/>
      <c r="B311" s="11"/>
      <c r="C311" s="11"/>
      <c r="D311" s="11"/>
      <c r="E311" s="11"/>
      <c r="F311" s="11"/>
    </row>
    <row r="312" spans="1:6" ht="12.75">
      <c r="A312" s="11"/>
      <c r="B312" s="11"/>
      <c r="C312" s="11"/>
      <c r="D312" s="11"/>
      <c r="E312" s="11"/>
      <c r="F312" s="11"/>
    </row>
    <row r="313" spans="1:6" ht="12.75">
      <c r="A313" s="11"/>
      <c r="B313" s="11"/>
      <c r="C313" s="11"/>
      <c r="D313" s="11"/>
      <c r="E313" s="11"/>
      <c r="F313" s="11"/>
    </row>
    <row r="314" spans="1:6" ht="12.75">
      <c r="A314" s="11"/>
      <c r="B314" s="11"/>
      <c r="C314" s="11"/>
      <c r="D314" s="11"/>
      <c r="E314" s="11"/>
      <c r="F314" s="11"/>
    </row>
    <row r="315" spans="1:6" ht="12.75">
      <c r="A315" s="11"/>
      <c r="B315" s="11"/>
      <c r="C315" s="11"/>
      <c r="D315" s="11"/>
      <c r="E315" s="11"/>
      <c r="F315" s="11"/>
    </row>
    <row r="316" spans="1:6" ht="12.75">
      <c r="A316" s="11"/>
      <c r="B316" s="11"/>
      <c r="C316" s="11"/>
      <c r="D316" s="11"/>
      <c r="E316" s="11"/>
      <c r="F316" s="11"/>
    </row>
    <row r="317" spans="1:6" ht="12.75">
      <c r="A317" s="11"/>
      <c r="B317" s="11"/>
      <c r="C317" s="11"/>
      <c r="D317" s="11"/>
      <c r="E317" s="11"/>
      <c r="F317" s="11"/>
    </row>
    <row r="318" spans="1:6" ht="12.75">
      <c r="A318" s="11"/>
      <c r="B318" s="11"/>
      <c r="C318" s="11"/>
      <c r="D318" s="11"/>
      <c r="E318" s="11"/>
      <c r="F318" s="11"/>
    </row>
    <row r="319" spans="1:6" ht="12.75">
      <c r="A319" s="11"/>
      <c r="B319" s="11"/>
      <c r="C319" s="11"/>
      <c r="D319" s="11"/>
      <c r="E319" s="11"/>
      <c r="F319" s="11"/>
    </row>
    <row r="320" spans="1:6" ht="12.75">
      <c r="A320" s="11"/>
      <c r="B320" s="11"/>
      <c r="C320" s="11"/>
      <c r="D320" s="11"/>
      <c r="E320" s="11"/>
      <c r="F320" s="11"/>
    </row>
    <row r="321" spans="1:6" ht="12.75">
      <c r="A321" s="11"/>
      <c r="B321" s="11"/>
      <c r="C321" s="11"/>
      <c r="D321" s="11"/>
      <c r="E321" s="11"/>
      <c r="F321" s="11"/>
    </row>
    <row r="322" spans="1:6" ht="12.75">
      <c r="A322" s="11"/>
      <c r="B322" s="11"/>
      <c r="C322" s="11"/>
      <c r="D322" s="11"/>
      <c r="E322" s="11"/>
      <c r="F322" s="11"/>
    </row>
    <row r="323" spans="1:6" ht="12.75">
      <c r="A323" s="11"/>
      <c r="B323" s="11"/>
      <c r="C323" s="11"/>
      <c r="D323" s="11"/>
      <c r="E323" s="11"/>
      <c r="F323" s="11"/>
    </row>
    <row r="324" spans="1:6" ht="12.75">
      <c r="A324" s="11"/>
      <c r="B324" s="11"/>
      <c r="C324" s="11"/>
      <c r="D324" s="11"/>
      <c r="E324" s="11"/>
      <c r="F324" s="11"/>
    </row>
    <row r="325" spans="1:6" ht="12.75">
      <c r="A325" s="11"/>
      <c r="B325" s="11"/>
      <c r="C325" s="11"/>
      <c r="D325" s="11"/>
      <c r="E325" s="11"/>
      <c r="F325" s="11"/>
    </row>
    <row r="326" spans="1:6" ht="12.75">
      <c r="A326" s="11"/>
      <c r="B326" s="11"/>
      <c r="C326" s="11"/>
      <c r="D326" s="11"/>
      <c r="E326" s="11"/>
      <c r="F326" s="11"/>
    </row>
    <row r="327" spans="1:6" ht="12.75">
      <c r="A327" s="11"/>
      <c r="B327" s="11"/>
      <c r="C327" s="11"/>
      <c r="D327" s="11"/>
      <c r="E327" s="11"/>
      <c r="F327" s="11"/>
    </row>
    <row r="328" spans="1:6" ht="12.75">
      <c r="A328" s="11"/>
      <c r="B328" s="11"/>
      <c r="C328" s="11"/>
      <c r="D328" s="11"/>
      <c r="E328" s="11"/>
      <c r="F328" s="11"/>
    </row>
    <row r="329" spans="1:6" ht="12.75">
      <c r="A329" s="11"/>
      <c r="B329" s="11"/>
      <c r="C329" s="11"/>
      <c r="D329" s="11"/>
      <c r="E329" s="11"/>
      <c r="F329" s="11"/>
    </row>
    <row r="330" spans="1:6" ht="12.75">
      <c r="A330" s="11"/>
      <c r="B330" s="11"/>
      <c r="C330" s="11"/>
      <c r="D330" s="11"/>
      <c r="E330" s="11"/>
      <c r="F330" s="11"/>
    </row>
    <row r="331" spans="1:6" ht="12.75">
      <c r="A331" s="11"/>
      <c r="B331" s="11"/>
      <c r="C331" s="11"/>
      <c r="D331" s="11"/>
      <c r="E331" s="11"/>
      <c r="F331" s="11"/>
    </row>
    <row r="332" spans="1:6" ht="12.75">
      <c r="A332" s="11"/>
      <c r="B332" s="11"/>
      <c r="C332" s="11"/>
      <c r="D332" s="11"/>
      <c r="E332" s="11"/>
      <c r="F332" s="11"/>
    </row>
    <row r="333" spans="1:6" ht="12.75">
      <c r="A333" s="11"/>
      <c r="B333" s="11"/>
      <c r="C333" s="11"/>
      <c r="D333" s="11"/>
      <c r="E333" s="11"/>
      <c r="F333" s="11"/>
    </row>
    <row r="334" spans="1:6" ht="12.75">
      <c r="A334" s="11"/>
      <c r="B334" s="11"/>
      <c r="C334" s="11"/>
      <c r="D334" s="11"/>
      <c r="E334" s="11"/>
      <c r="F334" s="11"/>
    </row>
    <row r="335" spans="1:6" ht="12.75">
      <c r="A335" s="11"/>
      <c r="B335" s="11"/>
      <c r="C335" s="11"/>
      <c r="D335" s="11"/>
      <c r="E335" s="11"/>
      <c r="F335" s="11"/>
    </row>
    <row r="336" spans="1:6" ht="12.75">
      <c r="A336" s="11"/>
      <c r="B336" s="11"/>
      <c r="C336" s="11"/>
      <c r="D336" s="11"/>
      <c r="E336" s="11"/>
      <c r="F336" s="11"/>
    </row>
    <row r="337" spans="1:6" ht="12.75">
      <c r="A337" s="11"/>
      <c r="B337" s="11"/>
      <c r="C337" s="11"/>
      <c r="D337" s="11"/>
      <c r="E337" s="11"/>
      <c r="F337" s="11"/>
    </row>
  </sheetData>
  <mergeCells count="14">
    <mergeCell ref="A8:G8"/>
    <mergeCell ref="G10:G13"/>
    <mergeCell ref="A6:G7"/>
    <mergeCell ref="E1:G1"/>
    <mergeCell ref="E2:G2"/>
    <mergeCell ref="E3:G3"/>
    <mergeCell ref="E177:G177"/>
    <mergeCell ref="E11:E13"/>
    <mergeCell ref="A10:A13"/>
    <mergeCell ref="B10:B13"/>
    <mergeCell ref="C11:C13"/>
    <mergeCell ref="D11:D13"/>
    <mergeCell ref="F11:F13"/>
    <mergeCell ref="C10:E10"/>
  </mergeCells>
  <printOptions horizontalCentered="1"/>
  <pageMargins left="0.7874015748031497" right="0.1968503937007874" top="0.7874015748031497" bottom="0.3937007874015748" header="0.3937007874015748" footer="0.11811023622047245"/>
  <pageSetup firstPageNumber="1" useFirstPageNumber="1" horizontalDpi="600" verticalDpi="600" orientation="portrait" paperSize="9" scale="7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="70" zoomScaleNormal="70" workbookViewId="0" topLeftCell="A1">
      <pane xSplit="2" ySplit="11" topLeftCell="C37" activePane="bottomRight" state="frozen"/>
      <selection pane="topLeft" activeCell="B5" sqref="B5:C5"/>
      <selection pane="topRight" activeCell="B5" sqref="B5:C5"/>
      <selection pane="bottomLeft" activeCell="B5" sqref="B5:C5"/>
      <selection pane="bottomRight" activeCell="M10" sqref="M10"/>
    </sheetView>
  </sheetViews>
  <sheetFormatPr defaultColWidth="9.00390625" defaultRowHeight="12.75" outlineLevelRow="1" outlineLevelCol="1"/>
  <cols>
    <col min="1" max="1" width="5.125" style="0" customWidth="1"/>
    <col min="2" max="2" width="28.75390625" style="0" customWidth="1"/>
    <col min="3" max="3" width="17.375" style="0" customWidth="1"/>
    <col min="4" max="4" width="21.75390625" style="0" customWidth="1"/>
    <col min="5" max="5" width="16.75390625" style="0" customWidth="1"/>
    <col min="6" max="6" width="14.875" style="0" customWidth="1"/>
    <col min="7" max="7" width="37.875" style="0" customWidth="1"/>
    <col min="8" max="8" width="16.00390625" style="0" customWidth="1"/>
    <col min="9" max="9" width="25.25390625" style="0" hidden="1" customWidth="1" outlineLevel="1"/>
    <col min="10" max="10" width="27.875" style="0" customWidth="1" collapsed="1"/>
    <col min="11" max="11" width="26.125" style="0" customWidth="1"/>
  </cols>
  <sheetData>
    <row r="1" spans="1:11" ht="18.75" customHeight="1">
      <c r="A1" s="7"/>
      <c r="B1" s="7"/>
      <c r="C1" s="7"/>
      <c r="D1" s="7"/>
      <c r="E1" s="268"/>
      <c r="F1" s="268"/>
      <c r="G1" s="102"/>
      <c r="H1" s="4"/>
      <c r="I1" s="4"/>
      <c r="J1" s="4" t="s">
        <v>255</v>
      </c>
      <c r="K1" s="7"/>
    </row>
    <row r="2" spans="1:11" ht="18">
      <c r="A2" s="7"/>
      <c r="B2" s="7"/>
      <c r="C2" s="7"/>
      <c r="D2" s="7"/>
      <c r="E2" s="268"/>
      <c r="F2" s="268"/>
      <c r="G2" s="102"/>
      <c r="H2" s="4"/>
      <c r="I2" s="4"/>
      <c r="J2" s="4" t="s">
        <v>26</v>
      </c>
      <c r="K2" s="7"/>
    </row>
    <row r="3" spans="1:11" ht="18">
      <c r="A3" s="7"/>
      <c r="B3" s="7"/>
      <c r="C3" s="7"/>
      <c r="D3" s="7"/>
      <c r="E3" s="268"/>
      <c r="F3" s="268"/>
      <c r="G3" s="103"/>
      <c r="H3" s="4"/>
      <c r="I3" s="4"/>
      <c r="J3" s="4" t="s">
        <v>350</v>
      </c>
      <c r="K3" s="7"/>
    </row>
    <row r="4" spans="1:11" ht="18">
      <c r="A4" s="7"/>
      <c r="B4" s="7"/>
      <c r="C4" s="7"/>
      <c r="D4" s="7"/>
      <c r="E4" s="268"/>
      <c r="F4" s="268"/>
      <c r="G4" s="36"/>
      <c r="H4" s="4"/>
      <c r="I4" s="4"/>
      <c r="J4" s="4" t="s">
        <v>386</v>
      </c>
      <c r="K4" s="7"/>
    </row>
    <row r="5" spans="1:11" ht="15">
      <c r="A5" s="7"/>
      <c r="B5" s="7"/>
      <c r="C5" s="7"/>
      <c r="D5" s="7"/>
      <c r="E5" s="7"/>
      <c r="F5" s="7"/>
      <c r="G5" s="36"/>
      <c r="H5" s="7"/>
      <c r="I5" s="7"/>
      <c r="J5" s="7"/>
      <c r="K5" s="7"/>
    </row>
    <row r="6" spans="1:11" ht="21" customHeight="1">
      <c r="A6" s="7"/>
      <c r="B6" s="294" t="s">
        <v>360</v>
      </c>
      <c r="C6" s="294"/>
      <c r="D6" s="294"/>
      <c r="E6" s="294"/>
      <c r="F6" s="294"/>
      <c r="G6" s="294"/>
      <c r="H6" s="294"/>
      <c r="I6" s="294"/>
      <c r="J6" s="294"/>
      <c r="K6" s="7"/>
    </row>
    <row r="7" spans="1:11" ht="15" customHeight="1">
      <c r="A7" s="7"/>
      <c r="B7" s="104"/>
      <c r="C7" s="104"/>
      <c r="D7" s="104"/>
      <c r="E7" s="105"/>
      <c r="F7" s="5"/>
      <c r="G7" s="7"/>
      <c r="H7" s="5"/>
      <c r="I7" s="5"/>
      <c r="J7" s="5" t="s">
        <v>54</v>
      </c>
      <c r="K7" s="7"/>
    </row>
    <row r="8" spans="1:11" ht="33.75" customHeight="1">
      <c r="A8" s="264" t="s">
        <v>16</v>
      </c>
      <c r="B8" s="265" t="s">
        <v>311</v>
      </c>
      <c r="C8" s="295" t="s">
        <v>378</v>
      </c>
      <c r="D8" s="262"/>
      <c r="E8" s="262"/>
      <c r="F8" s="262"/>
      <c r="G8" s="262"/>
      <c r="H8" s="262"/>
      <c r="I8" s="262"/>
      <c r="J8" s="263"/>
      <c r="K8" s="251" t="s">
        <v>379</v>
      </c>
    </row>
    <row r="9" spans="1:11" ht="18" customHeight="1">
      <c r="A9" s="264"/>
      <c r="B9" s="265"/>
      <c r="C9" s="292" t="s">
        <v>356</v>
      </c>
      <c r="D9" s="292" t="s">
        <v>55</v>
      </c>
      <c r="E9" s="288" t="s">
        <v>312</v>
      </c>
      <c r="F9" s="288" t="s">
        <v>313</v>
      </c>
      <c r="G9" s="288" t="s">
        <v>308</v>
      </c>
      <c r="H9" s="288" t="s">
        <v>58</v>
      </c>
      <c r="I9" s="290" t="s">
        <v>316</v>
      </c>
      <c r="J9" s="288" t="s">
        <v>57</v>
      </c>
      <c r="K9" s="292" t="s">
        <v>55</v>
      </c>
    </row>
    <row r="10" spans="1:11" ht="261.75" customHeight="1">
      <c r="A10" s="264"/>
      <c r="B10" s="265"/>
      <c r="C10" s="292"/>
      <c r="D10" s="292"/>
      <c r="E10" s="293"/>
      <c r="F10" s="289"/>
      <c r="G10" s="289"/>
      <c r="H10" s="289"/>
      <c r="I10" s="291"/>
      <c r="J10" s="289"/>
      <c r="K10" s="292"/>
    </row>
    <row r="11" spans="1:11" s="6" customFormat="1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9</v>
      </c>
      <c r="K11" s="18">
        <v>10</v>
      </c>
    </row>
    <row r="12" spans="1:11" ht="15.75">
      <c r="A12" s="106"/>
      <c r="B12" s="238" t="s">
        <v>357</v>
      </c>
      <c r="C12" s="242"/>
      <c r="D12" s="107"/>
      <c r="E12" s="108"/>
      <c r="F12" s="108"/>
      <c r="G12" s="108"/>
      <c r="H12" s="108"/>
      <c r="I12" s="121"/>
      <c r="J12" s="252"/>
      <c r="K12" s="253"/>
    </row>
    <row r="13" spans="1:11" ht="15">
      <c r="A13" s="109">
        <v>1</v>
      </c>
      <c r="B13" s="239" t="s">
        <v>31</v>
      </c>
      <c r="C13" s="243">
        <v>27726.669</v>
      </c>
      <c r="D13" s="111">
        <v>6429.678</v>
      </c>
      <c r="E13" s="110"/>
      <c r="F13" s="110"/>
      <c r="G13" s="110">
        <v>7498.131</v>
      </c>
      <c r="H13" s="110">
        <v>61.197</v>
      </c>
      <c r="I13" s="122"/>
      <c r="J13" s="110">
        <v>209.549</v>
      </c>
      <c r="K13" s="112">
        <v>9998.577</v>
      </c>
    </row>
    <row r="14" spans="1:11" ht="15">
      <c r="A14" s="109">
        <v>2</v>
      </c>
      <c r="B14" s="239" t="s">
        <v>17</v>
      </c>
      <c r="C14" s="243">
        <v>6739.38</v>
      </c>
      <c r="D14" s="111">
        <v>1091.631</v>
      </c>
      <c r="E14" s="110">
        <v>340.251</v>
      </c>
      <c r="F14" s="110"/>
      <c r="G14" s="110">
        <v>2363.265</v>
      </c>
      <c r="H14" s="110">
        <v>6.447</v>
      </c>
      <c r="I14" s="122"/>
      <c r="J14" s="110">
        <v>94.654</v>
      </c>
      <c r="K14" s="112">
        <v>2453.454</v>
      </c>
    </row>
    <row r="15" spans="1:11" ht="15">
      <c r="A15" s="109">
        <v>3</v>
      </c>
      <c r="B15" s="239" t="s">
        <v>18</v>
      </c>
      <c r="C15" s="243">
        <v>5385.207</v>
      </c>
      <c r="D15" s="111">
        <v>501.003</v>
      </c>
      <c r="E15" s="110">
        <v>204.15</v>
      </c>
      <c r="F15" s="110"/>
      <c r="G15" s="110">
        <v>486.102</v>
      </c>
      <c r="H15" s="110">
        <v>87.387</v>
      </c>
      <c r="I15" s="122"/>
      <c r="J15" s="110">
        <v>42.583</v>
      </c>
      <c r="K15" s="112">
        <v>1483.893</v>
      </c>
    </row>
    <row r="16" spans="1:11" ht="15">
      <c r="A16" s="109">
        <v>4</v>
      </c>
      <c r="B16" s="239" t="s">
        <v>32</v>
      </c>
      <c r="C16" s="243">
        <v>3186.504</v>
      </c>
      <c r="D16" s="111">
        <v>396.894</v>
      </c>
      <c r="E16" s="110"/>
      <c r="F16" s="110"/>
      <c r="G16" s="110">
        <v>87.519</v>
      </c>
      <c r="H16" s="110">
        <v>255.876</v>
      </c>
      <c r="I16" s="122"/>
      <c r="J16" s="110">
        <v>22.465</v>
      </c>
      <c r="K16" s="112">
        <v>365.673</v>
      </c>
    </row>
    <row r="17" spans="1:11" ht="15">
      <c r="A17" s="109">
        <v>5</v>
      </c>
      <c r="B17" s="239" t="s">
        <v>33</v>
      </c>
      <c r="C17" s="243">
        <v>2084.112</v>
      </c>
      <c r="D17" s="111">
        <v>283.506</v>
      </c>
      <c r="E17" s="110"/>
      <c r="F17" s="110"/>
      <c r="G17" s="110">
        <v>68.805</v>
      </c>
      <c r="H17" s="110">
        <v>54.54</v>
      </c>
      <c r="I17" s="122"/>
      <c r="J17" s="110">
        <v>27.718</v>
      </c>
      <c r="K17" s="112">
        <v>231.639</v>
      </c>
    </row>
    <row r="18" spans="1:11" ht="15">
      <c r="A18" s="109">
        <v>6</v>
      </c>
      <c r="B18" s="239" t="s">
        <v>19</v>
      </c>
      <c r="C18" s="243">
        <v>7612.605</v>
      </c>
      <c r="D18" s="111">
        <v>710.859</v>
      </c>
      <c r="E18" s="110">
        <v>204.15</v>
      </c>
      <c r="F18" s="110"/>
      <c r="G18" s="110">
        <v>837.492</v>
      </c>
      <c r="H18" s="110">
        <v>528.465</v>
      </c>
      <c r="I18" s="122"/>
      <c r="J18" s="110">
        <v>49.066</v>
      </c>
      <c r="K18" s="112">
        <v>586.746</v>
      </c>
    </row>
    <row r="19" spans="1:11" ht="15">
      <c r="A19" s="109">
        <v>7</v>
      </c>
      <c r="B19" s="239" t="s">
        <v>34</v>
      </c>
      <c r="C19" s="243">
        <v>6561.543</v>
      </c>
      <c r="D19" s="111">
        <v>622.839</v>
      </c>
      <c r="E19" s="110"/>
      <c r="F19" s="110"/>
      <c r="G19" s="110">
        <v>2245.923</v>
      </c>
      <c r="H19" s="110">
        <v>127.188</v>
      </c>
      <c r="I19" s="122"/>
      <c r="J19" s="110">
        <v>34.267</v>
      </c>
      <c r="K19" s="112">
        <v>1225.662</v>
      </c>
    </row>
    <row r="20" spans="1:11" ht="15">
      <c r="A20" s="109">
        <v>8</v>
      </c>
      <c r="B20" s="239" t="s">
        <v>20</v>
      </c>
      <c r="C20" s="243">
        <v>8185.041</v>
      </c>
      <c r="D20" s="111">
        <v>1270.806</v>
      </c>
      <c r="E20" s="110">
        <v>204.15</v>
      </c>
      <c r="F20" s="110"/>
      <c r="G20" s="110">
        <v>819.282</v>
      </c>
      <c r="H20" s="110">
        <v>65.655</v>
      </c>
      <c r="I20" s="122"/>
      <c r="J20" s="110">
        <v>24.036</v>
      </c>
      <c r="K20" s="112">
        <v>4070.865</v>
      </c>
    </row>
    <row r="21" spans="1:11" ht="15">
      <c r="A21" s="109">
        <v>9</v>
      </c>
      <c r="B21" s="239" t="s">
        <v>35</v>
      </c>
      <c r="C21" s="243">
        <v>4568.712</v>
      </c>
      <c r="D21" s="111">
        <v>673.479</v>
      </c>
      <c r="E21" s="110"/>
      <c r="F21" s="110"/>
      <c r="G21" s="110">
        <v>263.385</v>
      </c>
      <c r="H21" s="110">
        <v>85.209</v>
      </c>
      <c r="I21" s="122"/>
      <c r="J21" s="110">
        <v>70.686</v>
      </c>
      <c r="K21" s="112">
        <v>616.482</v>
      </c>
    </row>
    <row r="22" spans="1:11" ht="15">
      <c r="A22" s="109">
        <v>10</v>
      </c>
      <c r="B22" s="239" t="s">
        <v>21</v>
      </c>
      <c r="C22" s="243">
        <v>5762.058</v>
      </c>
      <c r="D22" s="111">
        <v>459.852</v>
      </c>
      <c r="E22" s="110">
        <v>102.075</v>
      </c>
      <c r="F22" s="110"/>
      <c r="G22" s="110">
        <v>1640.529</v>
      </c>
      <c r="H22" s="110">
        <v>287.607</v>
      </c>
      <c r="I22" s="122"/>
      <c r="J22" s="110">
        <v>42.526</v>
      </c>
      <c r="K22" s="112">
        <v>939.267</v>
      </c>
    </row>
    <row r="23" spans="1:11" ht="15">
      <c r="A23" s="109">
        <v>11</v>
      </c>
      <c r="B23" s="239" t="s">
        <v>36</v>
      </c>
      <c r="C23" s="243">
        <v>4032.24</v>
      </c>
      <c r="D23" s="111">
        <v>1116.3</v>
      </c>
      <c r="E23" s="110"/>
      <c r="F23" s="110"/>
      <c r="G23" s="110">
        <v>128.625</v>
      </c>
      <c r="H23" s="110">
        <v>1.902</v>
      </c>
      <c r="I23" s="122"/>
      <c r="J23" s="110">
        <v>16.512</v>
      </c>
      <c r="K23" s="112">
        <v>1736.709</v>
      </c>
    </row>
    <row r="24" spans="1:11" ht="15">
      <c r="A24" s="109">
        <v>12</v>
      </c>
      <c r="B24" s="239" t="s">
        <v>22</v>
      </c>
      <c r="C24" s="243">
        <v>8018.595</v>
      </c>
      <c r="D24" s="111">
        <v>631.077</v>
      </c>
      <c r="E24" s="110">
        <v>170.124</v>
      </c>
      <c r="F24" s="110"/>
      <c r="G24" s="110">
        <v>123.9</v>
      </c>
      <c r="H24" s="110">
        <v>214.473</v>
      </c>
      <c r="I24" s="122"/>
      <c r="J24" s="110">
        <v>93.127</v>
      </c>
      <c r="K24" s="112">
        <v>1309.062</v>
      </c>
    </row>
    <row r="25" spans="1:11" ht="15">
      <c r="A25" s="109">
        <v>13</v>
      </c>
      <c r="B25" s="239" t="s">
        <v>37</v>
      </c>
      <c r="C25" s="243">
        <v>7454.352</v>
      </c>
      <c r="D25" s="111">
        <v>2279.025</v>
      </c>
      <c r="E25" s="110"/>
      <c r="F25" s="110"/>
      <c r="G25" s="110">
        <v>1902.177</v>
      </c>
      <c r="H25" s="110">
        <v>17.04</v>
      </c>
      <c r="I25" s="122"/>
      <c r="J25" s="110">
        <v>13.605</v>
      </c>
      <c r="K25" s="112">
        <v>5452.284</v>
      </c>
    </row>
    <row r="26" spans="1:11" ht="15">
      <c r="A26" s="109">
        <v>14</v>
      </c>
      <c r="B26" s="239" t="s">
        <v>23</v>
      </c>
      <c r="C26" s="243">
        <v>6218.928</v>
      </c>
      <c r="D26" s="111">
        <v>954.987</v>
      </c>
      <c r="E26" s="110">
        <v>204.15</v>
      </c>
      <c r="F26" s="110"/>
      <c r="G26" s="110">
        <v>250.512</v>
      </c>
      <c r="H26" s="110">
        <v>77.079</v>
      </c>
      <c r="I26" s="122"/>
      <c r="J26" s="110">
        <v>39.284</v>
      </c>
      <c r="K26" s="112">
        <v>1941.234</v>
      </c>
    </row>
    <row r="27" spans="1:11" ht="14.25" customHeight="1">
      <c r="A27" s="109"/>
      <c r="B27" s="240" t="s">
        <v>24</v>
      </c>
      <c r="C27" s="243"/>
      <c r="D27" s="111"/>
      <c r="E27" s="110"/>
      <c r="F27" s="110"/>
      <c r="G27" s="110"/>
      <c r="H27" s="110"/>
      <c r="I27" s="122"/>
      <c r="J27" s="110"/>
      <c r="K27" s="112"/>
    </row>
    <row r="28" spans="1:11" ht="15">
      <c r="A28" s="109">
        <v>15</v>
      </c>
      <c r="B28" s="239" t="s">
        <v>38</v>
      </c>
      <c r="C28" s="243">
        <v>1749.093</v>
      </c>
      <c r="D28" s="111">
        <v>91.899</v>
      </c>
      <c r="E28" s="110"/>
      <c r="F28" s="110"/>
      <c r="G28" s="110">
        <v>8.328</v>
      </c>
      <c r="H28" s="110">
        <v>157.527</v>
      </c>
      <c r="I28" s="122"/>
      <c r="J28" s="110">
        <v>9.955</v>
      </c>
      <c r="K28" s="112">
        <v>308.829</v>
      </c>
    </row>
    <row r="29" spans="1:11" ht="15">
      <c r="A29" s="109">
        <v>16</v>
      </c>
      <c r="B29" s="239" t="s">
        <v>39</v>
      </c>
      <c r="C29" s="243">
        <v>1746.276</v>
      </c>
      <c r="D29" s="111">
        <v>84.588</v>
      </c>
      <c r="E29" s="110"/>
      <c r="F29" s="110"/>
      <c r="G29" s="110">
        <v>38.886</v>
      </c>
      <c r="H29" s="110">
        <v>51.201</v>
      </c>
      <c r="I29" s="122"/>
      <c r="J29" s="110">
        <v>16.21</v>
      </c>
      <c r="K29" s="112">
        <v>746.829</v>
      </c>
    </row>
    <row r="30" spans="1:11" ht="15">
      <c r="A30" s="109">
        <v>17</v>
      </c>
      <c r="B30" s="239" t="s">
        <v>40</v>
      </c>
      <c r="C30" s="243">
        <v>1438.833</v>
      </c>
      <c r="D30" s="111">
        <v>79.176</v>
      </c>
      <c r="E30" s="110"/>
      <c r="F30" s="110"/>
      <c r="G30" s="110">
        <v>51.72</v>
      </c>
      <c r="H30" s="110">
        <v>81.615</v>
      </c>
      <c r="I30" s="122"/>
      <c r="J30" s="110">
        <v>23.789</v>
      </c>
      <c r="K30" s="112">
        <v>741.837</v>
      </c>
    </row>
    <row r="31" spans="1:11" ht="15">
      <c r="A31" s="109">
        <v>18</v>
      </c>
      <c r="B31" s="239" t="s">
        <v>41</v>
      </c>
      <c r="C31" s="243">
        <v>1826.283</v>
      </c>
      <c r="D31" s="111">
        <v>96.084</v>
      </c>
      <c r="E31" s="110"/>
      <c r="F31" s="110"/>
      <c r="G31" s="110">
        <v>7.086</v>
      </c>
      <c r="H31" s="110">
        <v>120.888</v>
      </c>
      <c r="I31" s="122"/>
      <c r="J31" s="110">
        <v>105.461</v>
      </c>
      <c r="K31" s="112">
        <v>544.761</v>
      </c>
    </row>
    <row r="32" spans="1:11" ht="15">
      <c r="A32" s="109">
        <v>19</v>
      </c>
      <c r="B32" s="239" t="s">
        <v>42</v>
      </c>
      <c r="C32" s="243">
        <v>3093.609</v>
      </c>
      <c r="D32" s="111">
        <v>247.062</v>
      </c>
      <c r="E32" s="110"/>
      <c r="F32" s="110"/>
      <c r="G32" s="110">
        <v>109.302</v>
      </c>
      <c r="H32" s="110">
        <v>118.269</v>
      </c>
      <c r="I32" s="122"/>
      <c r="J32" s="110">
        <v>8.385</v>
      </c>
      <c r="K32" s="112">
        <v>1336.041</v>
      </c>
    </row>
    <row r="33" spans="1:11" ht="15">
      <c r="A33" s="109">
        <v>20</v>
      </c>
      <c r="B33" s="239" t="s">
        <v>43</v>
      </c>
      <c r="C33" s="243">
        <v>4545.963</v>
      </c>
      <c r="D33" s="111">
        <v>315.888</v>
      </c>
      <c r="E33" s="110"/>
      <c r="F33" s="110"/>
      <c r="G33" s="110">
        <v>85.089</v>
      </c>
      <c r="H33" s="110">
        <v>143.328</v>
      </c>
      <c r="I33" s="122"/>
      <c r="J33" s="110">
        <v>67.869</v>
      </c>
      <c r="K33" s="112">
        <v>1002.294</v>
      </c>
    </row>
    <row r="34" spans="1:11" ht="15">
      <c r="A34" s="109">
        <v>21</v>
      </c>
      <c r="B34" s="239" t="s">
        <v>44</v>
      </c>
      <c r="C34" s="243">
        <v>962.235</v>
      </c>
      <c r="D34" s="111">
        <v>62.529</v>
      </c>
      <c r="E34" s="110"/>
      <c r="F34" s="110"/>
      <c r="G34" s="110">
        <v>37.749</v>
      </c>
      <c r="H34" s="110">
        <v>7.173</v>
      </c>
      <c r="I34" s="122"/>
      <c r="J34" s="110">
        <v>31.021</v>
      </c>
      <c r="K34" s="112">
        <v>797.373</v>
      </c>
    </row>
    <row r="35" spans="1:11" ht="15">
      <c r="A35" s="109">
        <v>22</v>
      </c>
      <c r="B35" s="239" t="s">
        <v>45</v>
      </c>
      <c r="C35" s="243">
        <v>934.155</v>
      </c>
      <c r="D35" s="111">
        <v>49.179</v>
      </c>
      <c r="E35" s="110"/>
      <c r="F35" s="110"/>
      <c r="G35" s="110">
        <v>19.794</v>
      </c>
      <c r="H35" s="110">
        <v>36.204</v>
      </c>
      <c r="I35" s="122"/>
      <c r="J35" s="110">
        <v>25.807</v>
      </c>
      <c r="K35" s="112">
        <v>434.841</v>
      </c>
    </row>
    <row r="36" spans="1:11" ht="15">
      <c r="A36" s="109">
        <v>23</v>
      </c>
      <c r="B36" s="239" t="s">
        <v>46</v>
      </c>
      <c r="C36" s="243">
        <v>1395.405</v>
      </c>
      <c r="D36" s="111">
        <v>76.113</v>
      </c>
      <c r="E36" s="110"/>
      <c r="F36" s="110"/>
      <c r="G36" s="110">
        <v>42.834</v>
      </c>
      <c r="H36" s="110">
        <v>86.958</v>
      </c>
      <c r="I36" s="122"/>
      <c r="J36" s="110">
        <v>24.13</v>
      </c>
      <c r="K36" s="112">
        <v>661.911</v>
      </c>
    </row>
    <row r="37" spans="1:11" ht="15">
      <c r="A37" s="109">
        <v>24</v>
      </c>
      <c r="B37" s="239" t="s">
        <v>47</v>
      </c>
      <c r="C37" s="243">
        <v>2212.932</v>
      </c>
      <c r="D37" s="111">
        <v>100.737</v>
      </c>
      <c r="E37" s="110"/>
      <c r="F37" s="110"/>
      <c r="G37" s="110">
        <v>37.2</v>
      </c>
      <c r="H37" s="110">
        <v>11.688</v>
      </c>
      <c r="I37" s="122"/>
      <c r="J37" s="110">
        <v>14.887</v>
      </c>
      <c r="K37" s="112">
        <v>1543.404</v>
      </c>
    </row>
    <row r="38" spans="1:11" ht="15">
      <c r="A38" s="109">
        <v>25</v>
      </c>
      <c r="B38" s="239" t="s">
        <v>48</v>
      </c>
      <c r="C38" s="243">
        <v>4347.471</v>
      </c>
      <c r="D38" s="111">
        <v>390.813</v>
      </c>
      <c r="E38" s="110"/>
      <c r="F38" s="110"/>
      <c r="G38" s="110">
        <v>112.707</v>
      </c>
      <c r="H38" s="110">
        <v>395.124</v>
      </c>
      <c r="I38" s="122"/>
      <c r="J38" s="110">
        <v>42.834</v>
      </c>
      <c r="K38" s="112">
        <v>503.295</v>
      </c>
    </row>
    <row r="39" spans="1:11" ht="15">
      <c r="A39" s="109">
        <v>26</v>
      </c>
      <c r="B39" s="239" t="s">
        <v>49</v>
      </c>
      <c r="C39" s="243">
        <v>2926.02</v>
      </c>
      <c r="D39" s="111">
        <v>246.717</v>
      </c>
      <c r="E39" s="110"/>
      <c r="F39" s="110"/>
      <c r="G39" s="110">
        <v>62.568</v>
      </c>
      <c r="H39" s="110">
        <v>208.299</v>
      </c>
      <c r="I39" s="122"/>
      <c r="J39" s="110">
        <v>69.555</v>
      </c>
      <c r="K39" s="112">
        <v>648.003</v>
      </c>
    </row>
    <row r="40" spans="1:11" ht="15">
      <c r="A40" s="109">
        <v>27</v>
      </c>
      <c r="B40" s="239" t="s">
        <v>50</v>
      </c>
      <c r="C40" s="243">
        <v>2879.511</v>
      </c>
      <c r="D40" s="111">
        <v>205.764</v>
      </c>
      <c r="E40" s="110"/>
      <c r="F40" s="110"/>
      <c r="G40" s="110">
        <v>122.733</v>
      </c>
      <c r="H40" s="110">
        <v>136.929</v>
      </c>
      <c r="I40" s="122"/>
      <c r="J40" s="110">
        <v>19.462</v>
      </c>
      <c r="K40" s="112">
        <v>983.802</v>
      </c>
    </row>
    <row r="41" spans="1:11" ht="15">
      <c r="A41" s="109">
        <v>28</v>
      </c>
      <c r="B41" s="239" t="s">
        <v>51</v>
      </c>
      <c r="C41" s="243">
        <v>3209.808</v>
      </c>
      <c r="D41" s="111">
        <v>281.244</v>
      </c>
      <c r="E41" s="110"/>
      <c r="F41" s="110">
        <v>50.883</v>
      </c>
      <c r="G41" s="110">
        <v>97.665</v>
      </c>
      <c r="H41" s="110">
        <v>97.668</v>
      </c>
      <c r="I41" s="122"/>
      <c r="J41" s="110">
        <v>32.483</v>
      </c>
      <c r="K41" s="112">
        <v>1089.864</v>
      </c>
    </row>
    <row r="42" spans="1:11" ht="15">
      <c r="A42" s="109">
        <v>29</v>
      </c>
      <c r="B42" s="239" t="s">
        <v>52</v>
      </c>
      <c r="C42" s="243">
        <v>3616.791</v>
      </c>
      <c r="D42" s="111">
        <v>170.265</v>
      </c>
      <c r="E42" s="110"/>
      <c r="F42" s="110"/>
      <c r="G42" s="110">
        <v>237.117</v>
      </c>
      <c r="H42" s="110">
        <v>97.02</v>
      </c>
      <c r="I42" s="122"/>
      <c r="J42" s="110">
        <v>56.928</v>
      </c>
      <c r="K42" s="112">
        <v>1496.607</v>
      </c>
    </row>
    <row r="43" spans="1:11" ht="15">
      <c r="A43" s="109">
        <v>30</v>
      </c>
      <c r="B43" s="239" t="s">
        <v>25</v>
      </c>
      <c r="C43" s="243">
        <v>3537.207</v>
      </c>
      <c r="D43" s="111">
        <v>272.985</v>
      </c>
      <c r="E43" s="110"/>
      <c r="F43" s="110"/>
      <c r="G43" s="110">
        <v>97.464</v>
      </c>
      <c r="H43" s="110">
        <v>38.202</v>
      </c>
      <c r="I43" s="122"/>
      <c r="J43" s="110">
        <v>44.195</v>
      </c>
      <c r="K43" s="112">
        <v>2172.954</v>
      </c>
    </row>
    <row r="44" spans="1:11" ht="15">
      <c r="A44" s="109">
        <v>31</v>
      </c>
      <c r="B44" s="239" t="s">
        <v>53</v>
      </c>
      <c r="C44" s="243">
        <v>1344.624</v>
      </c>
      <c r="D44" s="111">
        <v>96.603</v>
      </c>
      <c r="E44" s="110"/>
      <c r="F44" s="110"/>
      <c r="G44" s="110">
        <v>20.991</v>
      </c>
      <c r="H44" s="110">
        <v>74.592</v>
      </c>
      <c r="I44" s="122"/>
      <c r="J44" s="254">
        <v>37.863</v>
      </c>
      <c r="K44" s="255">
        <v>644.091</v>
      </c>
    </row>
    <row r="45" spans="1:11" ht="15.75">
      <c r="A45" s="113"/>
      <c r="B45" s="241" t="s">
        <v>56</v>
      </c>
      <c r="C45" s="114">
        <f aca="true" t="shared" si="0" ref="C45:K45">SUM(C13:C44)</f>
        <v>145302.162</v>
      </c>
      <c r="D45" s="114">
        <f t="shared" si="0"/>
        <v>20289.582</v>
      </c>
      <c r="E45" s="114">
        <f t="shared" si="0"/>
        <v>1429.05</v>
      </c>
      <c r="F45" s="114">
        <f t="shared" si="0"/>
        <v>50.883</v>
      </c>
      <c r="G45" s="114">
        <f t="shared" si="0"/>
        <v>19904.88</v>
      </c>
      <c r="H45" s="114">
        <f t="shared" si="0"/>
        <v>3732.7500000000005</v>
      </c>
      <c r="I45" s="114">
        <f t="shared" si="0"/>
        <v>0</v>
      </c>
      <c r="J45" s="114">
        <f t="shared" si="0"/>
        <v>1410.9120000000003</v>
      </c>
      <c r="K45" s="114">
        <f t="shared" si="0"/>
        <v>48068.282999999996</v>
      </c>
    </row>
    <row r="46" spans="1:11" ht="15.75" hidden="1" outlineLevel="1">
      <c r="A46" s="123"/>
      <c r="B46" s="124"/>
      <c r="C46" s="125">
        <f>+Кредиторасп!C158</f>
        <v>145302.162</v>
      </c>
      <c r="D46" s="125">
        <f>+Кредиторасп!C159</f>
        <v>20289.582</v>
      </c>
      <c r="E46" s="125">
        <f>+Кредиторасп!C164-F45</f>
        <v>1429.05</v>
      </c>
      <c r="F46" s="125"/>
      <c r="G46" s="125">
        <f>+Кредиторасп!C160</f>
        <v>19904.88</v>
      </c>
      <c r="H46" s="125">
        <f>+Кредиторасп!C161</f>
        <v>3732.75</v>
      </c>
      <c r="I46" s="125">
        <f>+Кредиторасп!C162</f>
        <v>0</v>
      </c>
      <c r="J46" s="125">
        <f>+Кредиторасп!C163</f>
        <v>1410.912</v>
      </c>
      <c r="K46" s="7">
        <f>+Кредиторасп!F159</f>
        <v>48068.283</v>
      </c>
    </row>
    <row r="47" spans="1:11" ht="15.75" customHeight="1" hidden="1" outlineLevel="1">
      <c r="A47" s="7"/>
      <c r="B47" s="7"/>
      <c r="C47" s="126">
        <f>+C46-C45</f>
        <v>0</v>
      </c>
      <c r="D47" s="126">
        <f>+D46-D45</f>
        <v>0</v>
      </c>
      <c r="E47" s="250">
        <f>+E46-E45</f>
        <v>0</v>
      </c>
      <c r="F47" s="7">
        <f>+F46/4</f>
        <v>0</v>
      </c>
      <c r="G47" s="126">
        <f>+G46-G45</f>
        <v>0</v>
      </c>
      <c r="H47" s="126">
        <f>+H46-H45</f>
        <v>0</v>
      </c>
      <c r="I47" s="126">
        <f>+I46-I45</f>
        <v>0</v>
      </c>
      <c r="J47" s="126">
        <f>+J46-J45</f>
        <v>0</v>
      </c>
      <c r="K47" s="126">
        <f>+K46-K45</f>
        <v>0</v>
      </c>
    </row>
    <row r="48" spans="1:11" ht="15.75" customHeight="1" collapsed="1">
      <c r="A48" s="7"/>
      <c r="B48" s="7"/>
      <c r="C48" s="126"/>
      <c r="D48" s="7"/>
      <c r="E48" s="7"/>
      <c r="F48" s="7"/>
      <c r="G48" s="126"/>
      <c r="H48" s="49"/>
      <c r="I48" s="126"/>
      <c r="J48" s="126"/>
      <c r="K48" s="7"/>
    </row>
    <row r="49" spans="1:11" ht="19.5">
      <c r="A49" s="10" t="s">
        <v>307</v>
      </c>
      <c r="B49" s="7"/>
      <c r="C49" s="10"/>
      <c r="D49" s="117"/>
      <c r="E49" s="4"/>
      <c r="F49" s="4"/>
      <c r="G49" s="4"/>
      <c r="H49" s="8"/>
      <c r="I49" s="8"/>
      <c r="J49" s="8"/>
      <c r="K49" s="4"/>
    </row>
    <row r="50" spans="1:11" ht="19.5">
      <c r="A50" s="10" t="s">
        <v>306</v>
      </c>
      <c r="B50" s="116"/>
      <c r="C50" s="10"/>
      <c r="D50" s="17"/>
      <c r="E50" s="9"/>
      <c r="F50" s="9"/>
      <c r="G50" s="4"/>
      <c r="H50" s="275" t="s">
        <v>349</v>
      </c>
      <c r="I50" s="276"/>
      <c r="J50" s="276"/>
      <c r="K50" s="17"/>
    </row>
    <row r="51" spans="1:11" ht="15">
      <c r="A51" s="7"/>
      <c r="B51" s="7"/>
      <c r="C51" s="7"/>
      <c r="D51" s="7"/>
      <c r="E51" s="7"/>
      <c r="F51" s="115"/>
      <c r="G51" s="7"/>
      <c r="H51" s="7"/>
      <c r="I51" s="7"/>
      <c r="J51" s="7"/>
      <c r="K51" s="7"/>
    </row>
    <row r="52" spans="3:11" ht="18">
      <c r="C52" s="4"/>
      <c r="D52" s="3"/>
      <c r="E52" s="8"/>
      <c r="G52" s="4"/>
      <c r="H52" s="4"/>
      <c r="I52" s="4"/>
      <c r="J52" s="8"/>
      <c r="K52" s="2"/>
    </row>
  </sheetData>
  <mergeCells count="18">
    <mergeCell ref="K9:K10"/>
    <mergeCell ref="A8:A10"/>
    <mergeCell ref="B8:B10"/>
    <mergeCell ref="C9:C10"/>
    <mergeCell ref="E1:F1"/>
    <mergeCell ref="E2:F2"/>
    <mergeCell ref="E3:F3"/>
    <mergeCell ref="D9:D10"/>
    <mergeCell ref="E9:E10"/>
    <mergeCell ref="F9:F10"/>
    <mergeCell ref="E4:F4"/>
    <mergeCell ref="B6:J6"/>
    <mergeCell ref="C8:J8"/>
    <mergeCell ref="H50:J50"/>
    <mergeCell ref="J9:J10"/>
    <mergeCell ref="G9:G10"/>
    <mergeCell ref="H9:H10"/>
    <mergeCell ref="I9:I10"/>
  </mergeCells>
  <printOptions horizontalCentered="1"/>
  <pageMargins left="0.984251968503937" right="0.1968503937007874" top="0.1968503937007874" bottom="0" header="0.31496062992125984" footer="0.11811023622047245"/>
  <pageSetup firstPageNumber="1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80" zoomScaleNormal="80" workbookViewId="0" topLeftCell="A1">
      <pane xSplit="4" ySplit="12" topLeftCell="E45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R13" sqref="R13"/>
    </sheetView>
  </sheetViews>
  <sheetFormatPr defaultColWidth="9.00390625" defaultRowHeight="12.75" outlineLevelRow="1" outlineLevelCol="1"/>
  <cols>
    <col min="1" max="1" width="7.75390625" style="131" customWidth="1"/>
    <col min="2" max="2" width="5.75390625" style="130" bestFit="1" customWidth="1"/>
    <col min="3" max="3" width="29.625" style="131" customWidth="1"/>
    <col min="4" max="4" width="11.75390625" style="131" hidden="1" customWidth="1" outlineLevel="1"/>
    <col min="5" max="5" width="11.75390625" style="131" customWidth="1" collapsed="1"/>
    <col min="6" max="6" width="11.625" style="131" customWidth="1"/>
    <col min="7" max="7" width="12.625" style="131" hidden="1" customWidth="1" outlineLevel="1"/>
    <col min="8" max="8" width="15.75390625" style="131" hidden="1" customWidth="1" outlineLevel="1"/>
    <col min="9" max="9" width="11.00390625" style="131" customWidth="1" collapsed="1"/>
    <col min="10" max="10" width="11.00390625" style="131" customWidth="1"/>
    <col min="11" max="11" width="12.00390625" style="131" hidden="1" customWidth="1" outlineLevel="1"/>
    <col min="12" max="12" width="15.875" style="131" hidden="1" customWidth="1" outlineLevel="1"/>
    <col min="13" max="13" width="13.75390625" style="131" customWidth="1" collapsed="1"/>
    <col min="14" max="14" width="13.375" style="131" customWidth="1"/>
    <col min="15" max="15" width="11.875" style="131" hidden="1" customWidth="1" outlineLevel="1"/>
    <col min="16" max="16" width="9.125" style="131" customWidth="1" collapsed="1"/>
    <col min="17" max="16384" width="9.125" style="131" customWidth="1"/>
  </cols>
  <sheetData>
    <row r="1" spans="1:16" ht="14.25" customHeight="1">
      <c r="A1" s="127"/>
      <c r="D1" s="132"/>
      <c r="E1" s="132"/>
      <c r="F1" s="132"/>
      <c r="G1" s="132"/>
      <c r="H1" s="132"/>
      <c r="I1" s="132"/>
      <c r="J1" s="268" t="s">
        <v>336</v>
      </c>
      <c r="K1" s="268"/>
      <c r="L1" s="268"/>
      <c r="M1" s="268"/>
      <c r="N1" s="268"/>
      <c r="O1" s="268"/>
      <c r="P1" s="7"/>
    </row>
    <row r="2" spans="1:16" ht="12.75" customHeight="1">
      <c r="A2" s="127"/>
      <c r="D2" s="132"/>
      <c r="E2" s="132"/>
      <c r="F2" s="132"/>
      <c r="G2" s="132"/>
      <c r="H2" s="132"/>
      <c r="I2" s="132"/>
      <c r="J2" s="268" t="s">
        <v>26</v>
      </c>
      <c r="K2" s="268"/>
      <c r="L2" s="268"/>
      <c r="M2" s="268"/>
      <c r="N2" s="268"/>
      <c r="O2" s="268"/>
      <c r="P2" s="7"/>
    </row>
    <row r="3" spans="1:16" ht="15">
      <c r="A3" s="127"/>
      <c r="D3" s="15"/>
      <c r="E3" s="133"/>
      <c r="F3" s="133"/>
      <c r="G3" s="133"/>
      <c r="H3" s="133"/>
      <c r="I3" s="15"/>
      <c r="J3" s="268" t="s">
        <v>350</v>
      </c>
      <c r="K3" s="268"/>
      <c r="L3" s="268"/>
      <c r="M3" s="268"/>
      <c r="N3" s="268"/>
      <c r="O3" s="268"/>
      <c r="P3" s="7"/>
    </row>
    <row r="4" spans="1:16" ht="15" customHeight="1">
      <c r="A4" s="127"/>
      <c r="D4" s="15"/>
      <c r="E4" s="133"/>
      <c r="F4" s="133"/>
      <c r="G4" s="133"/>
      <c r="H4" s="133"/>
      <c r="I4" s="15"/>
      <c r="J4" s="7" t="s">
        <v>386</v>
      </c>
      <c r="K4" s="7"/>
      <c r="L4" s="7"/>
      <c r="M4" s="7"/>
      <c r="N4" s="7"/>
      <c r="O4" s="7"/>
      <c r="P4" s="7"/>
    </row>
    <row r="5" spans="1:7" ht="12.75">
      <c r="A5" s="127"/>
      <c r="C5" s="266"/>
      <c r="D5" s="266"/>
      <c r="E5" s="266"/>
      <c r="F5" s="128"/>
      <c r="G5" s="128"/>
    </row>
    <row r="6" spans="1:15" ht="26.25" customHeight="1">
      <c r="A6" s="267" t="s">
        <v>361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</row>
    <row r="7" spans="1:15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</row>
    <row r="8" spans="5:15" ht="12.75">
      <c r="E8" s="134"/>
      <c r="F8" s="134"/>
      <c r="G8" s="134"/>
      <c r="H8" s="134"/>
      <c r="I8" s="134"/>
      <c r="J8" s="134"/>
      <c r="N8" s="134" t="s">
        <v>54</v>
      </c>
      <c r="O8" s="134"/>
    </row>
    <row r="9" spans="1:15" s="135" customFormat="1" ht="12.75" customHeight="1">
      <c r="A9" s="260" t="s">
        <v>321</v>
      </c>
      <c r="B9" s="260" t="s">
        <v>322</v>
      </c>
      <c r="C9" s="260" t="s">
        <v>323</v>
      </c>
      <c r="D9" s="297" t="s">
        <v>324</v>
      </c>
      <c r="E9" s="297"/>
      <c r="F9" s="297"/>
      <c r="G9" s="297"/>
      <c r="H9" s="297" t="s">
        <v>325</v>
      </c>
      <c r="I9" s="297"/>
      <c r="J9" s="297"/>
      <c r="K9" s="297"/>
      <c r="L9" s="298" t="s">
        <v>326</v>
      </c>
      <c r="M9" s="299"/>
      <c r="N9" s="299"/>
      <c r="O9" s="300"/>
    </row>
    <row r="10" spans="1:15" s="135" customFormat="1" ht="14.25" customHeight="1">
      <c r="A10" s="261"/>
      <c r="B10" s="261"/>
      <c r="C10" s="261"/>
      <c r="D10" s="301" t="s">
        <v>327</v>
      </c>
      <c r="E10" s="301" t="s">
        <v>328</v>
      </c>
      <c r="F10" s="301"/>
      <c r="G10" s="301" t="s">
        <v>329</v>
      </c>
      <c r="H10" s="301" t="s">
        <v>327</v>
      </c>
      <c r="I10" s="301" t="s">
        <v>328</v>
      </c>
      <c r="J10" s="301"/>
      <c r="K10" s="301" t="s">
        <v>329</v>
      </c>
      <c r="L10" s="301" t="s">
        <v>327</v>
      </c>
      <c r="M10" s="301" t="s">
        <v>328</v>
      </c>
      <c r="N10" s="301"/>
      <c r="O10" s="301" t="s">
        <v>329</v>
      </c>
    </row>
    <row r="11" spans="1:15" s="135" customFormat="1" ht="39.75" customHeight="1">
      <c r="A11" s="296"/>
      <c r="B11" s="296"/>
      <c r="C11" s="296"/>
      <c r="D11" s="301"/>
      <c r="E11" s="136" t="s">
        <v>330</v>
      </c>
      <c r="F11" s="181" t="s">
        <v>331</v>
      </c>
      <c r="G11" s="301"/>
      <c r="H11" s="301"/>
      <c r="I11" s="136" t="s">
        <v>330</v>
      </c>
      <c r="J11" s="181" t="s">
        <v>331</v>
      </c>
      <c r="K11" s="301"/>
      <c r="L11" s="301"/>
      <c r="M11" s="136" t="s">
        <v>330</v>
      </c>
      <c r="N11" s="181" t="s">
        <v>331</v>
      </c>
      <c r="O11" s="301"/>
    </row>
    <row r="12" spans="1:15" ht="12.75">
      <c r="A12" s="137">
        <v>1</v>
      </c>
      <c r="B12" s="138">
        <v>2</v>
      </c>
      <c r="C12" s="137">
        <v>3</v>
      </c>
      <c r="D12" s="137">
        <v>4</v>
      </c>
      <c r="E12" s="137">
        <v>4</v>
      </c>
      <c r="F12" s="137">
        <v>5</v>
      </c>
      <c r="G12" s="137">
        <v>7</v>
      </c>
      <c r="H12" s="137">
        <v>8</v>
      </c>
      <c r="I12" s="137">
        <v>6</v>
      </c>
      <c r="J12" s="137">
        <v>7</v>
      </c>
      <c r="K12" s="137">
        <v>11</v>
      </c>
      <c r="L12" s="137">
        <v>12</v>
      </c>
      <c r="M12" s="137">
        <v>8</v>
      </c>
      <c r="N12" s="137">
        <v>9</v>
      </c>
      <c r="O12" s="137">
        <v>15</v>
      </c>
    </row>
    <row r="13" spans="1:20" ht="52.5" customHeight="1">
      <c r="A13" s="139"/>
      <c r="B13" s="140"/>
      <c r="C13" s="141" t="s">
        <v>11</v>
      </c>
      <c r="D13" s="142">
        <f>+D14+D18+D20+D22</f>
        <v>0</v>
      </c>
      <c r="E13" s="143">
        <f aca="true" t="shared" si="0" ref="E13:O13">+E14+E18+E20+E22</f>
        <v>1132</v>
      </c>
      <c r="F13" s="143">
        <f t="shared" si="0"/>
        <v>0</v>
      </c>
      <c r="G13" s="143">
        <f t="shared" si="0"/>
        <v>1132</v>
      </c>
      <c r="H13" s="143">
        <f t="shared" si="0"/>
        <v>0</v>
      </c>
      <c r="I13" s="143">
        <f t="shared" si="0"/>
        <v>0</v>
      </c>
      <c r="J13" s="143">
        <f t="shared" si="0"/>
        <v>0</v>
      </c>
      <c r="K13" s="143">
        <f t="shared" si="0"/>
        <v>0</v>
      </c>
      <c r="L13" s="143">
        <f t="shared" si="0"/>
        <v>0</v>
      </c>
      <c r="M13" s="143">
        <f t="shared" si="0"/>
        <v>1132</v>
      </c>
      <c r="N13" s="144">
        <f t="shared" si="0"/>
        <v>0</v>
      </c>
      <c r="O13" s="244">
        <f t="shared" si="0"/>
        <v>1132</v>
      </c>
      <c r="P13" s="145"/>
      <c r="R13" s="145"/>
      <c r="S13" s="145"/>
      <c r="T13" s="145"/>
    </row>
    <row r="14" spans="1:15" ht="73.5" customHeight="1">
      <c r="A14" s="146">
        <v>250908</v>
      </c>
      <c r="B14" s="147"/>
      <c r="C14" s="148" t="s">
        <v>217</v>
      </c>
      <c r="D14" s="149">
        <f>+D15+D16</f>
        <v>0</v>
      </c>
      <c r="E14" s="150">
        <f>+E15+E16</f>
        <v>282</v>
      </c>
      <c r="F14" s="150">
        <f>+F15+F16</f>
        <v>0</v>
      </c>
      <c r="G14" s="150">
        <f>+E14+D14</f>
        <v>282</v>
      </c>
      <c r="H14" s="150">
        <f>+H15+H16</f>
        <v>0</v>
      </c>
      <c r="I14" s="150">
        <f>+I15+I16</f>
        <v>0</v>
      </c>
      <c r="J14" s="150">
        <f>+J15+J16</f>
        <v>0</v>
      </c>
      <c r="K14" s="150">
        <f>+I14+H14</f>
        <v>0</v>
      </c>
      <c r="L14" s="150">
        <f aca="true" t="shared" si="1" ref="L14:N17">+D14+H14</f>
        <v>0</v>
      </c>
      <c r="M14" s="150">
        <f t="shared" si="1"/>
        <v>282</v>
      </c>
      <c r="N14" s="151">
        <f t="shared" si="1"/>
        <v>0</v>
      </c>
      <c r="O14" s="245">
        <f>+M14+L14</f>
        <v>282</v>
      </c>
    </row>
    <row r="15" spans="1:15" ht="25.5">
      <c r="A15" s="146"/>
      <c r="B15" s="147">
        <v>4113</v>
      </c>
      <c r="C15" s="152" t="s">
        <v>332</v>
      </c>
      <c r="D15" s="153"/>
      <c r="E15" s="154">
        <v>282</v>
      </c>
      <c r="F15" s="154"/>
      <c r="G15" s="154">
        <f>+E15+D15</f>
        <v>282</v>
      </c>
      <c r="H15" s="154"/>
      <c r="I15" s="154"/>
      <c r="J15" s="154"/>
      <c r="K15" s="154">
        <f>+I15+H15</f>
        <v>0</v>
      </c>
      <c r="L15" s="154">
        <f t="shared" si="1"/>
        <v>0</v>
      </c>
      <c r="M15" s="154">
        <f t="shared" si="1"/>
        <v>282</v>
      </c>
      <c r="N15" s="155">
        <f t="shared" si="1"/>
        <v>0</v>
      </c>
      <c r="O15" s="246">
        <f>+M15+L15</f>
        <v>282</v>
      </c>
    </row>
    <row r="16" spans="1:15" ht="51" hidden="1" outlineLevel="1">
      <c r="A16" s="146"/>
      <c r="B16" s="147">
        <v>1172</v>
      </c>
      <c r="C16" s="152" t="s">
        <v>333</v>
      </c>
      <c r="D16" s="153"/>
      <c r="E16" s="154"/>
      <c r="F16" s="154"/>
      <c r="G16" s="154">
        <f aca="true" t="shared" si="2" ref="G16:G28">+E16+D16</f>
        <v>0</v>
      </c>
      <c r="H16" s="154"/>
      <c r="I16" s="154"/>
      <c r="J16" s="154"/>
      <c r="K16" s="154">
        <f aca="true" t="shared" si="3" ref="K16:K28">+I16+H16</f>
        <v>0</v>
      </c>
      <c r="L16" s="154">
        <f t="shared" si="1"/>
        <v>0</v>
      </c>
      <c r="M16" s="154">
        <f t="shared" si="1"/>
        <v>0</v>
      </c>
      <c r="N16" s="155">
        <f t="shared" si="1"/>
        <v>0</v>
      </c>
      <c r="O16" s="246">
        <f aca="true" t="shared" si="4" ref="O16:O28">+M16+L16</f>
        <v>0</v>
      </c>
    </row>
    <row r="17" spans="1:15" ht="51" hidden="1" outlineLevel="1">
      <c r="A17" s="146"/>
      <c r="B17" s="147">
        <v>1172</v>
      </c>
      <c r="C17" s="152" t="s">
        <v>333</v>
      </c>
      <c r="D17" s="153"/>
      <c r="E17" s="154"/>
      <c r="F17" s="154"/>
      <c r="G17" s="154">
        <f t="shared" si="2"/>
        <v>0</v>
      </c>
      <c r="H17" s="154"/>
      <c r="I17" s="154"/>
      <c r="J17" s="154"/>
      <c r="K17" s="154">
        <f t="shared" si="3"/>
        <v>0</v>
      </c>
      <c r="L17" s="154">
        <f t="shared" si="1"/>
        <v>0</v>
      </c>
      <c r="M17" s="154">
        <f t="shared" si="1"/>
        <v>0</v>
      </c>
      <c r="N17" s="155">
        <f t="shared" si="1"/>
        <v>0</v>
      </c>
      <c r="O17" s="246">
        <f t="shared" si="4"/>
        <v>0</v>
      </c>
    </row>
    <row r="18" spans="1:15" ht="58.5" customHeight="1" collapsed="1">
      <c r="A18" s="146">
        <v>250911</v>
      </c>
      <c r="B18" s="147"/>
      <c r="C18" s="148" t="s">
        <v>334</v>
      </c>
      <c r="D18" s="149">
        <f>+D19</f>
        <v>0</v>
      </c>
      <c r="E18" s="150">
        <f>+E19</f>
        <v>850</v>
      </c>
      <c r="F18" s="150">
        <f>+F19</f>
        <v>0</v>
      </c>
      <c r="G18" s="154">
        <f t="shared" si="2"/>
        <v>850</v>
      </c>
      <c r="H18" s="150">
        <f>+H19</f>
        <v>0</v>
      </c>
      <c r="I18" s="150">
        <f>+I19</f>
        <v>0</v>
      </c>
      <c r="J18" s="150">
        <f>+J19</f>
        <v>0</v>
      </c>
      <c r="K18" s="154">
        <f t="shared" si="3"/>
        <v>0</v>
      </c>
      <c r="L18" s="150">
        <f>+L19</f>
        <v>0</v>
      </c>
      <c r="M18" s="150">
        <f>+M19</f>
        <v>850</v>
      </c>
      <c r="N18" s="151">
        <f>+N19</f>
        <v>0</v>
      </c>
      <c r="O18" s="245">
        <f t="shared" si="4"/>
        <v>850</v>
      </c>
    </row>
    <row r="19" spans="1:15" ht="30" customHeight="1">
      <c r="A19" s="146"/>
      <c r="B19" s="147">
        <v>4113</v>
      </c>
      <c r="C19" s="152" t="s">
        <v>332</v>
      </c>
      <c r="D19" s="153"/>
      <c r="E19" s="154">
        <v>850</v>
      </c>
      <c r="F19" s="154"/>
      <c r="G19" s="154">
        <f>+E19+D19</f>
        <v>850</v>
      </c>
      <c r="H19" s="154"/>
      <c r="I19" s="154"/>
      <c r="J19" s="154"/>
      <c r="K19" s="154">
        <f>+I19+H19</f>
        <v>0</v>
      </c>
      <c r="L19" s="154">
        <f>+D19+H19</f>
        <v>0</v>
      </c>
      <c r="M19" s="154">
        <f>+E19+I19</f>
        <v>850</v>
      </c>
      <c r="N19" s="155">
        <f>+F19+J19</f>
        <v>0</v>
      </c>
      <c r="O19" s="246">
        <f>+M19+L19</f>
        <v>850</v>
      </c>
    </row>
    <row r="20" spans="1:15" ht="94.5" customHeight="1" hidden="1" outlineLevel="1">
      <c r="A20" s="146">
        <v>250913</v>
      </c>
      <c r="B20" s="147"/>
      <c r="C20" s="148" t="s">
        <v>112</v>
      </c>
      <c r="D20" s="149">
        <f>+D21</f>
        <v>0</v>
      </c>
      <c r="E20" s="150">
        <f>+E21</f>
        <v>0</v>
      </c>
      <c r="F20" s="150">
        <f>+F21</f>
        <v>0</v>
      </c>
      <c r="G20" s="154">
        <f>+E20+D20</f>
        <v>0</v>
      </c>
      <c r="H20" s="150">
        <f>+H21</f>
        <v>0</v>
      </c>
      <c r="I20" s="150">
        <f>+I21</f>
        <v>0</v>
      </c>
      <c r="J20" s="150">
        <f>+J21</f>
        <v>0</v>
      </c>
      <c r="K20" s="154">
        <f>+I20+H20</f>
        <v>0</v>
      </c>
      <c r="L20" s="150">
        <f>+L21</f>
        <v>0</v>
      </c>
      <c r="M20" s="150">
        <f>+M21</f>
        <v>0</v>
      </c>
      <c r="N20" s="151">
        <f>+N21</f>
        <v>0</v>
      </c>
      <c r="O20" s="246">
        <f>+M20+L20</f>
        <v>0</v>
      </c>
    </row>
    <row r="21" spans="1:15" ht="57" customHeight="1" hidden="1" outlineLevel="1">
      <c r="A21" s="146"/>
      <c r="B21" s="147">
        <v>1172</v>
      </c>
      <c r="C21" s="152" t="s">
        <v>333</v>
      </c>
      <c r="D21" s="153"/>
      <c r="E21" s="154"/>
      <c r="F21" s="154"/>
      <c r="G21" s="154">
        <f t="shared" si="2"/>
        <v>0</v>
      </c>
      <c r="H21" s="154"/>
      <c r="I21" s="154"/>
      <c r="J21" s="154"/>
      <c r="K21" s="154">
        <f t="shared" si="3"/>
        <v>0</v>
      </c>
      <c r="L21" s="154">
        <f>+D21+H21</f>
        <v>0</v>
      </c>
      <c r="M21" s="154">
        <f>+E21+I21</f>
        <v>0</v>
      </c>
      <c r="N21" s="155">
        <f>+F21+J21</f>
        <v>0</v>
      </c>
      <c r="O21" s="246">
        <f t="shared" si="4"/>
        <v>0</v>
      </c>
    </row>
    <row r="22" spans="1:15" ht="81.75" customHeight="1" hidden="1" outlineLevel="1">
      <c r="A22" s="146">
        <v>250914</v>
      </c>
      <c r="B22" s="147"/>
      <c r="C22" s="148" t="s">
        <v>221</v>
      </c>
      <c r="D22" s="149">
        <f>+D23</f>
        <v>0</v>
      </c>
      <c r="E22" s="150">
        <f>+E23</f>
        <v>0</v>
      </c>
      <c r="F22" s="150">
        <f>+F23</f>
        <v>0</v>
      </c>
      <c r="G22" s="154">
        <f t="shared" si="2"/>
        <v>0</v>
      </c>
      <c r="H22" s="150">
        <f>+H23</f>
        <v>0</v>
      </c>
      <c r="I22" s="150">
        <f>+I23</f>
        <v>0</v>
      </c>
      <c r="J22" s="150">
        <f>+J23</f>
        <v>0</v>
      </c>
      <c r="K22" s="154">
        <f t="shared" si="3"/>
        <v>0</v>
      </c>
      <c r="L22" s="150">
        <f>+L23</f>
        <v>0</v>
      </c>
      <c r="M22" s="150">
        <f>+M23</f>
        <v>0</v>
      </c>
      <c r="N22" s="151">
        <f>+N23</f>
        <v>0</v>
      </c>
      <c r="O22" s="246">
        <f t="shared" si="4"/>
        <v>0</v>
      </c>
    </row>
    <row r="23" spans="1:15" ht="54" customHeight="1" hidden="1" outlineLevel="1">
      <c r="A23" s="146"/>
      <c r="B23" s="147">
        <v>1172</v>
      </c>
      <c r="C23" s="152" t="s">
        <v>333</v>
      </c>
      <c r="D23" s="153"/>
      <c r="E23" s="154"/>
      <c r="F23" s="154"/>
      <c r="G23" s="154">
        <f t="shared" si="2"/>
        <v>0</v>
      </c>
      <c r="H23" s="154"/>
      <c r="I23" s="154"/>
      <c r="J23" s="154"/>
      <c r="K23" s="154">
        <f t="shared" si="3"/>
        <v>0</v>
      </c>
      <c r="L23" s="154">
        <f aca="true" t="shared" si="5" ref="L23:N24">+D23+H23</f>
        <v>0</v>
      </c>
      <c r="M23" s="154">
        <f t="shared" si="5"/>
        <v>0</v>
      </c>
      <c r="N23" s="155">
        <f t="shared" si="5"/>
        <v>0</v>
      </c>
      <c r="O23" s="246">
        <f t="shared" si="4"/>
        <v>0</v>
      </c>
    </row>
    <row r="24" spans="1:17" s="162" customFormat="1" ht="38.25" collapsed="1">
      <c r="A24" s="156"/>
      <c r="B24" s="157"/>
      <c r="C24" s="158" t="s">
        <v>15</v>
      </c>
      <c r="D24" s="159">
        <f>+D25+D27</f>
        <v>0</v>
      </c>
      <c r="E24" s="160">
        <f>+E25+E27</f>
        <v>0</v>
      </c>
      <c r="F24" s="160">
        <f>+F25+F27</f>
        <v>0</v>
      </c>
      <c r="G24" s="160">
        <f t="shared" si="2"/>
        <v>0</v>
      </c>
      <c r="H24" s="160">
        <f>+H25+H27</f>
        <v>0</v>
      </c>
      <c r="I24" s="160">
        <f>+I25+I27</f>
        <v>-1240</v>
      </c>
      <c r="J24" s="160">
        <f>+J25+J27</f>
        <v>0</v>
      </c>
      <c r="K24" s="160">
        <f t="shared" si="3"/>
        <v>-1240</v>
      </c>
      <c r="L24" s="160">
        <f t="shared" si="5"/>
        <v>0</v>
      </c>
      <c r="M24" s="160">
        <f t="shared" si="5"/>
        <v>-1240</v>
      </c>
      <c r="N24" s="161">
        <f t="shared" si="5"/>
        <v>0</v>
      </c>
      <c r="O24" s="247">
        <f t="shared" si="4"/>
        <v>-1240</v>
      </c>
      <c r="Q24" s="131"/>
    </row>
    <row r="25" spans="1:15" ht="66.75" customHeight="1">
      <c r="A25" s="146">
        <v>250909</v>
      </c>
      <c r="B25" s="163"/>
      <c r="C25" s="148" t="s">
        <v>236</v>
      </c>
      <c r="D25" s="149">
        <f>+D26</f>
        <v>0</v>
      </c>
      <c r="E25" s="150">
        <f>+E26</f>
        <v>0</v>
      </c>
      <c r="F25" s="150">
        <f>+F26</f>
        <v>0</v>
      </c>
      <c r="G25" s="150">
        <f t="shared" si="2"/>
        <v>0</v>
      </c>
      <c r="H25" s="150">
        <f>+H26</f>
        <v>0</v>
      </c>
      <c r="I25" s="150">
        <f>+I26</f>
        <v>-390</v>
      </c>
      <c r="J25" s="150">
        <f>+J26</f>
        <v>0</v>
      </c>
      <c r="K25" s="150">
        <f t="shared" si="3"/>
        <v>-390</v>
      </c>
      <c r="L25" s="150">
        <f>+L26</f>
        <v>0</v>
      </c>
      <c r="M25" s="150">
        <f>+M26</f>
        <v>-390</v>
      </c>
      <c r="N25" s="151">
        <f>+N26</f>
        <v>0</v>
      </c>
      <c r="O25" s="245">
        <f t="shared" si="4"/>
        <v>-390</v>
      </c>
    </row>
    <row r="26" spans="1:15" ht="25.5">
      <c r="A26" s="146"/>
      <c r="B26" s="147">
        <v>4123</v>
      </c>
      <c r="C26" s="152" t="s">
        <v>335</v>
      </c>
      <c r="D26" s="153"/>
      <c r="E26" s="154"/>
      <c r="F26" s="154"/>
      <c r="G26" s="154">
        <f t="shared" si="2"/>
        <v>0</v>
      </c>
      <c r="H26" s="154"/>
      <c r="I26" s="154">
        <v>-390</v>
      </c>
      <c r="J26" s="154"/>
      <c r="K26" s="154">
        <f t="shared" si="3"/>
        <v>-390</v>
      </c>
      <c r="L26" s="154">
        <f>+D26+H26</f>
        <v>0</v>
      </c>
      <c r="M26" s="154">
        <f>+E26+I26</f>
        <v>-390</v>
      </c>
      <c r="N26" s="155">
        <f>+F26+J26</f>
        <v>0</v>
      </c>
      <c r="O26" s="246">
        <f t="shared" si="4"/>
        <v>-390</v>
      </c>
    </row>
    <row r="27" spans="1:15" ht="58.5" customHeight="1">
      <c r="A27" s="146">
        <v>250912</v>
      </c>
      <c r="B27" s="147"/>
      <c r="C27" s="148" t="s">
        <v>238</v>
      </c>
      <c r="D27" s="149">
        <f>+D28</f>
        <v>0</v>
      </c>
      <c r="E27" s="150">
        <f>+E28</f>
        <v>0</v>
      </c>
      <c r="F27" s="150">
        <f>+F28</f>
        <v>0</v>
      </c>
      <c r="G27" s="154">
        <f t="shared" si="2"/>
        <v>0</v>
      </c>
      <c r="H27" s="150">
        <f>+H28</f>
        <v>0</v>
      </c>
      <c r="I27" s="150">
        <f>+I28</f>
        <v>-850</v>
      </c>
      <c r="J27" s="150">
        <f>+J28</f>
        <v>0</v>
      </c>
      <c r="K27" s="154">
        <f t="shared" si="3"/>
        <v>-850</v>
      </c>
      <c r="L27" s="150">
        <f>+L28</f>
        <v>0</v>
      </c>
      <c r="M27" s="150">
        <f>+M28</f>
        <v>-850</v>
      </c>
      <c r="N27" s="151">
        <f>+N28</f>
        <v>0</v>
      </c>
      <c r="O27" s="245">
        <f t="shared" si="4"/>
        <v>-850</v>
      </c>
    </row>
    <row r="28" spans="1:15" ht="28.5" customHeight="1">
      <c r="A28" s="146"/>
      <c r="B28" s="147">
        <v>4123</v>
      </c>
      <c r="C28" s="152" t="s">
        <v>335</v>
      </c>
      <c r="D28" s="153"/>
      <c r="E28" s="154"/>
      <c r="F28" s="154"/>
      <c r="G28" s="154">
        <f t="shared" si="2"/>
        <v>0</v>
      </c>
      <c r="H28" s="154"/>
      <c r="I28" s="154">
        <v>-850</v>
      </c>
      <c r="J28" s="154"/>
      <c r="K28" s="154">
        <f t="shared" si="3"/>
        <v>-850</v>
      </c>
      <c r="L28" s="154">
        <f>+D28+H28</f>
        <v>0</v>
      </c>
      <c r="M28" s="154">
        <f>+E28+I28</f>
        <v>-850</v>
      </c>
      <c r="N28" s="155">
        <f>+F28+J28</f>
        <v>0</v>
      </c>
      <c r="O28" s="246">
        <f t="shared" si="4"/>
        <v>-850</v>
      </c>
    </row>
    <row r="29" spans="1:17" ht="31.5" customHeight="1">
      <c r="A29" s="156"/>
      <c r="B29" s="157"/>
      <c r="C29" s="158" t="s">
        <v>29</v>
      </c>
      <c r="D29" s="159">
        <f>+D30+D32</f>
        <v>0</v>
      </c>
      <c r="E29" s="160">
        <f aca="true" t="shared" si="6" ref="E29:O29">+E30+E32</f>
        <v>84.6</v>
      </c>
      <c r="F29" s="160">
        <f t="shared" si="6"/>
        <v>0</v>
      </c>
      <c r="G29" s="160">
        <f t="shared" si="6"/>
        <v>84.6</v>
      </c>
      <c r="H29" s="160">
        <f t="shared" si="6"/>
        <v>0</v>
      </c>
      <c r="I29" s="160">
        <f t="shared" si="6"/>
        <v>0</v>
      </c>
      <c r="J29" s="160">
        <f t="shared" si="6"/>
        <v>0</v>
      </c>
      <c r="K29" s="160">
        <f t="shared" si="6"/>
        <v>0</v>
      </c>
      <c r="L29" s="160">
        <f t="shared" si="6"/>
        <v>0</v>
      </c>
      <c r="M29" s="160">
        <f t="shared" si="6"/>
        <v>84.6</v>
      </c>
      <c r="N29" s="161">
        <f t="shared" si="6"/>
        <v>0</v>
      </c>
      <c r="O29" s="247">
        <f t="shared" si="6"/>
        <v>84.6</v>
      </c>
      <c r="P29" s="162"/>
      <c r="Q29" s="162"/>
    </row>
    <row r="30" spans="1:15" ht="66" customHeight="1">
      <c r="A30" s="146">
        <v>250908</v>
      </c>
      <c r="B30" s="147"/>
      <c r="C30" s="148" t="s">
        <v>217</v>
      </c>
      <c r="D30" s="149">
        <f>+D31</f>
        <v>0</v>
      </c>
      <c r="E30" s="150">
        <f aca="true" t="shared" si="7" ref="E30:O30">+E31</f>
        <v>84.6</v>
      </c>
      <c r="F30" s="150">
        <f t="shared" si="7"/>
        <v>0</v>
      </c>
      <c r="G30" s="150">
        <f t="shared" si="7"/>
        <v>84.6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150">
        <f t="shared" si="7"/>
        <v>0</v>
      </c>
      <c r="M30" s="150">
        <f t="shared" si="7"/>
        <v>84.6</v>
      </c>
      <c r="N30" s="151">
        <f t="shared" si="7"/>
        <v>0</v>
      </c>
      <c r="O30" s="245">
        <f t="shared" si="7"/>
        <v>84.6</v>
      </c>
    </row>
    <row r="31" spans="1:15" ht="25.5">
      <c r="A31" s="146"/>
      <c r="B31" s="147">
        <v>4113</v>
      </c>
      <c r="C31" s="152" t="s">
        <v>332</v>
      </c>
      <c r="D31" s="153"/>
      <c r="E31" s="154">
        <v>84.6</v>
      </c>
      <c r="F31" s="154"/>
      <c r="G31" s="154">
        <f>+E31+D31</f>
        <v>84.6</v>
      </c>
      <c r="H31" s="154"/>
      <c r="I31" s="154"/>
      <c r="J31" s="154"/>
      <c r="K31" s="154">
        <f>+I31+H31</f>
        <v>0</v>
      </c>
      <c r="L31" s="154">
        <f>+D31+H31</f>
        <v>0</v>
      </c>
      <c r="M31" s="154">
        <f>+E31+I31</f>
        <v>84.6</v>
      </c>
      <c r="N31" s="155">
        <f>+F31+J31</f>
        <v>0</v>
      </c>
      <c r="O31" s="246">
        <f>+M31+L31</f>
        <v>84.6</v>
      </c>
    </row>
    <row r="32" spans="1:15" ht="94.5" customHeight="1" hidden="1" outlineLevel="1">
      <c r="A32" s="146">
        <v>250913</v>
      </c>
      <c r="B32" s="147"/>
      <c r="C32" s="148" t="s">
        <v>112</v>
      </c>
      <c r="D32" s="149">
        <f>+D33</f>
        <v>0</v>
      </c>
      <c r="E32" s="150">
        <f>+E33</f>
        <v>0</v>
      </c>
      <c r="F32" s="150">
        <f>+F33</f>
        <v>0</v>
      </c>
      <c r="G32" s="154">
        <f>+E32+D32</f>
        <v>0</v>
      </c>
      <c r="H32" s="150">
        <f>+H33</f>
        <v>0</v>
      </c>
      <c r="I32" s="150">
        <f>+I33</f>
        <v>0</v>
      </c>
      <c r="J32" s="150">
        <f>+J33</f>
        <v>0</v>
      </c>
      <c r="K32" s="154">
        <f>+I32+H32</f>
        <v>0</v>
      </c>
      <c r="L32" s="150">
        <f>+L33</f>
        <v>0</v>
      </c>
      <c r="M32" s="150">
        <f>+M33</f>
        <v>0</v>
      </c>
      <c r="N32" s="151">
        <f>+N33</f>
        <v>0</v>
      </c>
      <c r="O32" s="246">
        <f>+M32+L32</f>
        <v>0</v>
      </c>
    </row>
    <row r="33" spans="1:15" ht="54" customHeight="1" hidden="1" outlineLevel="1">
      <c r="A33" s="146"/>
      <c r="B33" s="147">
        <v>1172</v>
      </c>
      <c r="C33" s="152" t="s">
        <v>333</v>
      </c>
      <c r="D33" s="153"/>
      <c r="E33" s="154"/>
      <c r="F33" s="154"/>
      <c r="G33" s="154">
        <f>+E33+D33</f>
        <v>0</v>
      </c>
      <c r="H33" s="154"/>
      <c r="I33" s="154"/>
      <c r="J33" s="154"/>
      <c r="K33" s="154">
        <f>+I33+H33</f>
        <v>0</v>
      </c>
      <c r="L33" s="154">
        <f>+D33+H33</f>
        <v>0</v>
      </c>
      <c r="M33" s="154">
        <f>+E33+I33</f>
        <v>0</v>
      </c>
      <c r="N33" s="155">
        <f>+F33+J33</f>
        <v>0</v>
      </c>
      <c r="O33" s="246">
        <f>+M33+L33</f>
        <v>0</v>
      </c>
    </row>
    <row r="34" spans="1:15" ht="12.75" collapsed="1">
      <c r="A34" s="164"/>
      <c r="B34" s="165"/>
      <c r="C34" s="166"/>
      <c r="D34" s="167"/>
      <c r="E34" s="168"/>
      <c r="F34" s="168"/>
      <c r="G34" s="168"/>
      <c r="H34" s="168"/>
      <c r="I34" s="168"/>
      <c r="J34" s="168"/>
      <c r="K34" s="168"/>
      <c r="L34" s="168"/>
      <c r="M34" s="168"/>
      <c r="N34" s="169"/>
      <c r="O34" s="248"/>
    </row>
    <row r="35" spans="1:15" ht="12.75">
      <c r="A35" s="170"/>
      <c r="B35" s="171"/>
      <c r="C35" s="172" t="s">
        <v>62</v>
      </c>
      <c r="D35" s="173">
        <f>+D13+D24+D29</f>
        <v>0</v>
      </c>
      <c r="E35" s="173">
        <f aca="true" t="shared" si="8" ref="E35:O35">+E13+E24+E29</f>
        <v>1216.6</v>
      </c>
      <c r="F35" s="173">
        <f t="shared" si="8"/>
        <v>0</v>
      </c>
      <c r="G35" s="173">
        <f t="shared" si="8"/>
        <v>1216.6</v>
      </c>
      <c r="H35" s="173">
        <f t="shared" si="8"/>
        <v>0</v>
      </c>
      <c r="I35" s="173">
        <f t="shared" si="8"/>
        <v>-1240</v>
      </c>
      <c r="J35" s="173">
        <f t="shared" si="8"/>
        <v>0</v>
      </c>
      <c r="K35" s="173">
        <f t="shared" si="8"/>
        <v>-1240</v>
      </c>
      <c r="L35" s="173">
        <f t="shared" si="8"/>
        <v>0</v>
      </c>
      <c r="M35" s="173">
        <f t="shared" si="8"/>
        <v>-23.400000000000006</v>
      </c>
      <c r="N35" s="174">
        <f t="shared" si="8"/>
        <v>0</v>
      </c>
      <c r="O35" s="249">
        <f t="shared" si="8"/>
        <v>-23.400000000000006</v>
      </c>
    </row>
    <row r="36" spans="1:15" ht="12.75" hidden="1" outlineLevel="1">
      <c r="A36" s="175"/>
      <c r="B36" s="176"/>
      <c r="C36" s="177"/>
      <c r="D36" s="178">
        <f aca="true" t="shared" si="9" ref="D36:J36">+D15+D19+D31+D24</f>
        <v>0</v>
      </c>
      <c r="E36" s="178">
        <f t="shared" si="9"/>
        <v>1216.6</v>
      </c>
      <c r="F36" s="178">
        <f t="shared" si="9"/>
        <v>0</v>
      </c>
      <c r="G36" s="178">
        <f t="shared" si="9"/>
        <v>1216.6</v>
      </c>
      <c r="H36" s="178">
        <f t="shared" si="9"/>
        <v>0</v>
      </c>
      <c r="I36" s="178">
        <f t="shared" si="9"/>
        <v>-1240</v>
      </c>
      <c r="J36" s="178">
        <f t="shared" si="9"/>
        <v>0</v>
      </c>
      <c r="K36" s="178">
        <f>+K15+K19+K31+K24</f>
        <v>-1240</v>
      </c>
      <c r="L36" s="178">
        <f>+L15+L19+L31+L24</f>
        <v>0</v>
      </c>
      <c r="M36" s="178">
        <f>+M15+M19+M31+M24</f>
        <v>-23.40000000000009</v>
      </c>
      <c r="N36" s="178">
        <f>+N15+N19+N31+N24</f>
        <v>0</v>
      </c>
      <c r="O36" s="178">
        <f>+O15+O19+O31+O24</f>
        <v>-23.40000000000009</v>
      </c>
    </row>
    <row r="37" spans="4:15" ht="12.75" hidden="1" outlineLevel="1">
      <c r="D37" s="179">
        <f>+D33+D21+D23</f>
        <v>0</v>
      </c>
      <c r="E37" s="179">
        <f>+E33+E21+E23</f>
        <v>0</v>
      </c>
      <c r="F37" s="179">
        <f aca="true" t="shared" si="10" ref="F37:O37">+F33+F21+F23</f>
        <v>0</v>
      </c>
      <c r="G37" s="179">
        <f t="shared" si="10"/>
        <v>0</v>
      </c>
      <c r="H37" s="179">
        <f t="shared" si="10"/>
        <v>0</v>
      </c>
      <c r="I37" s="179">
        <f t="shared" si="10"/>
        <v>0</v>
      </c>
      <c r="J37" s="179">
        <f t="shared" si="10"/>
        <v>0</v>
      </c>
      <c r="K37" s="179">
        <f t="shared" si="10"/>
        <v>0</v>
      </c>
      <c r="L37" s="179">
        <f t="shared" si="10"/>
        <v>0</v>
      </c>
      <c r="M37" s="179">
        <f t="shared" si="10"/>
        <v>0</v>
      </c>
      <c r="N37" s="179">
        <f t="shared" si="10"/>
        <v>0</v>
      </c>
      <c r="O37" s="179">
        <f t="shared" si="10"/>
        <v>0</v>
      </c>
    </row>
    <row r="38" spans="4:15" ht="12.75" hidden="1" outlineLevel="1"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</row>
    <row r="39" spans="4:15" ht="12.75" collapsed="1"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</row>
    <row r="40" spans="4:15" ht="12.75"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</row>
    <row r="41" spans="4:15" ht="12.75"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</row>
    <row r="42" spans="4:15" ht="12.75"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</row>
    <row r="43" spans="4:15" ht="12.75"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</row>
    <row r="44" spans="4:15" ht="12.75"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</row>
    <row r="45" spans="4:15" ht="12.75"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</row>
    <row r="46" spans="1:14" ht="18">
      <c r="A46" s="10" t="s">
        <v>307</v>
      </c>
      <c r="B46" s="21"/>
      <c r="M46" s="8"/>
      <c r="N46" s="8"/>
    </row>
    <row r="47" spans="1:15" ht="19.5">
      <c r="A47" s="10" t="s">
        <v>306</v>
      </c>
      <c r="B47" s="93"/>
      <c r="J47" s="276"/>
      <c r="K47" s="276"/>
      <c r="L47" s="276"/>
      <c r="M47" s="275" t="s">
        <v>349</v>
      </c>
      <c r="N47" s="276"/>
      <c r="O47" s="276"/>
    </row>
    <row r="48" spans="1:14" ht="18">
      <c r="A48" s="180"/>
      <c r="D48" s="179"/>
      <c r="I48" s="179"/>
      <c r="N48" s="4"/>
    </row>
    <row r="49" ht="12.75">
      <c r="D49" s="179"/>
    </row>
  </sheetData>
  <mergeCells count="22">
    <mergeCell ref="J47:L47"/>
    <mergeCell ref="M47:O47"/>
    <mergeCell ref="K10:K11"/>
    <mergeCell ref="L10:L11"/>
    <mergeCell ref="M10:N10"/>
    <mergeCell ref="O10:O11"/>
    <mergeCell ref="G10:G11"/>
    <mergeCell ref="H10:H11"/>
    <mergeCell ref="I10:J10"/>
    <mergeCell ref="J1:O1"/>
    <mergeCell ref="J2:O2"/>
    <mergeCell ref="J3:O3"/>
    <mergeCell ref="C5:E5"/>
    <mergeCell ref="A6:O6"/>
    <mergeCell ref="A9:A11"/>
    <mergeCell ref="B9:B11"/>
    <mergeCell ref="C9:C11"/>
    <mergeCell ref="D9:G9"/>
    <mergeCell ref="H9:K9"/>
    <mergeCell ref="L9:O9"/>
    <mergeCell ref="D10:D11"/>
    <mergeCell ref="E10:F10"/>
  </mergeCells>
  <printOptions horizontalCentered="1"/>
  <pageMargins left="0.7874015748031497" right="0" top="0.5905511811023623" bottom="0.3937007874015748" header="0.31496062992125984" footer="0.11811023622047245"/>
  <pageSetup firstPageNumber="10" useFirstPageNumber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shklar</dc:creator>
  <cp:keywords/>
  <dc:description/>
  <cp:lastModifiedBy>oli</cp:lastModifiedBy>
  <cp:lastPrinted>2009-12-28T09:55:15Z</cp:lastPrinted>
  <dcterms:created xsi:type="dcterms:W3CDTF">2004-12-06T14:59:06Z</dcterms:created>
  <dcterms:modified xsi:type="dcterms:W3CDTF">2009-12-29T17:14:19Z</dcterms:modified>
  <cp:category/>
  <cp:version/>
  <cp:contentType/>
  <cp:contentStatus/>
</cp:coreProperties>
</file>